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0730" windowHeight="11160" tabRatio="803"/>
  </bookViews>
  <sheets>
    <sheet name="Curva ABC" sheetId="46" r:id="rId1"/>
    <sheet name="Resumo da Ruas" sheetId="42" r:id="rId2"/>
    <sheet name="Planilha Desonerado" sheetId="33" r:id="rId3"/>
    <sheet name="Planilha SEM Desonerado" sheetId="9" r:id="rId4"/>
    <sheet name="CRONOGRAMA" sheetId="16" r:id="rId5"/>
    <sheet name="Memoria calculo " sheetId="10" r:id="rId6"/>
    <sheet name="COM. MOB." sheetId="45" r:id="rId7"/>
    <sheet name="COM. DES." sheetId="41" r:id="rId8"/>
    <sheet name="COMPOSIÇÕES DESONERAÇÃO" sheetId="34" r:id="rId9"/>
    <sheet name="COMPOSIÇÕES SEM DESONERAÇÃO" sheetId="12" r:id="rId10"/>
    <sheet name="QCI" sheetId="14" r:id="rId11"/>
    <sheet name="Cubação Rua Frei Damião" sheetId="28" r:id="rId12"/>
    <sheet name="Rua Ana Francisca (trecho 01)" sheetId="43" r:id="rId13"/>
    <sheet name="Rua Ana Francisca (trecho 02)" sheetId="44" r:id="rId14"/>
    <sheet name="Cubação Rua Anacleto Rodrigo" sheetId="30" r:id="rId15"/>
    <sheet name="Rua Getuliano Dias (trecho 01)" sheetId="27" r:id="rId16"/>
    <sheet name="Rua Getuliano Dias (trecho 02)" sheetId="37" r:id="rId17"/>
    <sheet name="Cubação Rua José Caetano Filho" sheetId="29" r:id="rId18"/>
    <sheet name="Cubação Rua Vanderly Vaufrindo " sheetId="38" r:id="rId19"/>
    <sheet name="Rua Antonio Juvino da Silva " sheetId="40" r:id="rId20"/>
    <sheet name="Calculo desoneração" sheetId="35" r:id="rId21"/>
    <sheet name="Orse" sheetId="39" r:id="rId22"/>
  </sheets>
  <externalReferences>
    <externalReference r:id="rId23"/>
  </externalReferences>
  <definedNames>
    <definedName name="_xlnm.Print_Area" localSheetId="8">'COMPOSIÇÕES DESONERAÇÃO'!$A$1:$I$52</definedName>
    <definedName name="_xlnm.Print_Area" localSheetId="9">'COMPOSIÇÕES SEM DESONERAÇÃO'!$A$1:$I$52</definedName>
    <definedName name="_xlnm.Print_Area" localSheetId="4">CRONOGRAMA!$A$1:$N$52</definedName>
    <definedName name="_xlnm.Print_Area" localSheetId="0">'Curva ABC'!$A$1:$K$79</definedName>
    <definedName name="_xlnm.Print_Area" localSheetId="5">'Memoria calculo '!$A$1:$J$553</definedName>
    <definedName name="_xlnm.Print_Area" localSheetId="2">'Planilha Desonerado'!$A$1:$I$155</definedName>
    <definedName name="_xlnm.Print_Area" localSheetId="3">'Planilha SEM Desonerado'!$A$1:$I$155</definedName>
    <definedName name="_xlnm.Print_Area" localSheetId="10">QCI!$A$1:$AA$51</definedName>
    <definedName name="_xlnm.Print_Area" localSheetId="1">'Resumo da Ruas'!$A$1:$E$8</definedName>
    <definedName name="tab_01" localSheetId="7">#REF!</definedName>
    <definedName name="tab_01" localSheetId="6">#REF!</definedName>
    <definedName name="tab_01" localSheetId="8">#REF!</definedName>
    <definedName name="tab_01" localSheetId="18">#REF!</definedName>
    <definedName name="tab_01" localSheetId="0">#REF!</definedName>
    <definedName name="tab_01" localSheetId="2">#REF!</definedName>
    <definedName name="tab_01" localSheetId="19">#REF!</definedName>
    <definedName name="tab_01">#REF!</definedName>
  </definedNames>
  <calcPr calcId="145621" fullPrecision="0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60" i="9" l="1"/>
  <c r="I144" i="9"/>
  <c r="I145" i="9"/>
  <c r="I146" i="9"/>
  <c r="I40" i="9"/>
  <c r="I39" i="9"/>
  <c r="I38" i="9"/>
  <c r="I30" i="9"/>
  <c r="I28" i="9"/>
  <c r="L14" i="46" l="1"/>
  <c r="H79" i="46"/>
  <c r="I16" i="46" s="1"/>
  <c r="K10" i="46"/>
  <c r="A10" i="46"/>
  <c r="A9" i="46"/>
  <c r="I29" i="46" l="1"/>
  <c r="I25" i="46"/>
  <c r="I21" i="46"/>
  <c r="I17" i="46"/>
  <c r="I75" i="46"/>
  <c r="I71" i="46"/>
  <c r="I67" i="46"/>
  <c r="I63" i="46"/>
  <c r="I59" i="46"/>
  <c r="I55" i="46"/>
  <c r="I51" i="46"/>
  <c r="I47" i="46"/>
  <c r="I43" i="46"/>
  <c r="I39" i="46"/>
  <c r="I35" i="46"/>
  <c r="I31" i="46"/>
  <c r="I27" i="46"/>
  <c r="I23" i="46"/>
  <c r="I19" i="46"/>
  <c r="I78" i="46"/>
  <c r="I74" i="46"/>
  <c r="I70" i="46"/>
  <c r="I66" i="46"/>
  <c r="I62" i="46"/>
  <c r="I58" i="46"/>
  <c r="I54" i="46"/>
  <c r="I50" i="46"/>
  <c r="I46" i="46"/>
  <c r="I42" i="46"/>
  <c r="I38" i="46"/>
  <c r="I34" i="46"/>
  <c r="I30" i="46"/>
  <c r="I26" i="46"/>
  <c r="I22" i="46"/>
  <c r="I18" i="46"/>
  <c r="I77" i="46"/>
  <c r="I73" i="46"/>
  <c r="I69" i="46"/>
  <c r="I65" i="46"/>
  <c r="I61" i="46"/>
  <c r="I57" i="46"/>
  <c r="I53" i="46"/>
  <c r="I49" i="46"/>
  <c r="I45" i="46"/>
  <c r="I41" i="46"/>
  <c r="I37" i="46"/>
  <c r="I33" i="46"/>
  <c r="I76" i="46"/>
  <c r="I72" i="46"/>
  <c r="I68" i="46"/>
  <c r="I64" i="46"/>
  <c r="I60" i="46"/>
  <c r="I56" i="46"/>
  <c r="I52" i="46"/>
  <c r="I48" i="46"/>
  <c r="I44" i="46"/>
  <c r="I40" i="46"/>
  <c r="I36" i="46"/>
  <c r="I32" i="46"/>
  <c r="I28" i="46"/>
  <c r="I24" i="46"/>
  <c r="I20" i="46"/>
  <c r="I14" i="46"/>
  <c r="J14" i="46" s="1"/>
  <c r="J31" i="45"/>
  <c r="J30" i="45"/>
  <c r="J29" i="45"/>
  <c r="M28" i="45"/>
  <c r="J28" i="45"/>
  <c r="J32" i="45" s="1"/>
  <c r="J25" i="45"/>
  <c r="J24" i="45"/>
  <c r="J23" i="45"/>
  <c r="J22" i="45"/>
  <c r="J21" i="45"/>
  <c r="J20" i="45"/>
  <c r="J19" i="45"/>
  <c r="E19" i="45"/>
  <c r="E20" i="45" s="1"/>
  <c r="E21" i="45" s="1"/>
  <c r="E22" i="45" s="1"/>
  <c r="E23" i="45" s="1"/>
  <c r="E24" i="45" s="1"/>
  <c r="E25" i="45" s="1"/>
  <c r="E28" i="45" s="1"/>
  <c r="E29" i="45" s="1"/>
  <c r="E30" i="45" s="1"/>
  <c r="J18" i="45"/>
  <c r="E18" i="45"/>
  <c r="J17" i="45"/>
  <c r="J26" i="45" s="1"/>
  <c r="I15" i="46" l="1"/>
  <c r="J15" i="46" s="1"/>
  <c r="J16" i="46" s="1"/>
  <c r="J17" i="46" s="1"/>
  <c r="J18" i="46" s="1"/>
  <c r="J19" i="46" s="1"/>
  <c r="J20" i="46" s="1"/>
  <c r="J21" i="46" s="1"/>
  <c r="J22" i="46" s="1"/>
  <c r="J23" i="46" s="1"/>
  <c r="J24" i="46" s="1"/>
  <c r="J25" i="46" s="1"/>
  <c r="J26" i="46" s="1"/>
  <c r="J27" i="46" s="1"/>
  <c r="J28" i="46" s="1"/>
  <c r="J29" i="46" s="1"/>
  <c r="J30" i="46" s="1"/>
  <c r="J31" i="46" s="1"/>
  <c r="J32" i="46" s="1"/>
  <c r="J33" i="46" s="1"/>
  <c r="J34" i="46" s="1"/>
  <c r="J35" i="46" s="1"/>
  <c r="J36" i="46" s="1"/>
  <c r="J37" i="46" s="1"/>
  <c r="J38" i="46" s="1"/>
  <c r="J39" i="46" s="1"/>
  <c r="J40" i="46" s="1"/>
  <c r="J41" i="46" s="1"/>
  <c r="J42" i="46" s="1"/>
  <c r="J43" i="46" s="1"/>
  <c r="J44" i="46" s="1"/>
  <c r="J45" i="46" s="1"/>
  <c r="J46" i="46" s="1"/>
  <c r="J47" i="46" s="1"/>
  <c r="J48" i="46" s="1"/>
  <c r="J49" i="46" s="1"/>
  <c r="J50" i="46" s="1"/>
  <c r="J51" i="46" s="1"/>
  <c r="J52" i="46" s="1"/>
  <c r="J53" i="46" s="1"/>
  <c r="J54" i="46" s="1"/>
  <c r="J55" i="46" s="1"/>
  <c r="J56" i="46" s="1"/>
  <c r="J57" i="46" s="1"/>
  <c r="J58" i="46" s="1"/>
  <c r="J59" i="46" s="1"/>
  <c r="J60" i="46" s="1"/>
  <c r="J61" i="46" s="1"/>
  <c r="J62" i="46" s="1"/>
  <c r="J63" i="46" s="1"/>
  <c r="J64" i="46" s="1"/>
  <c r="J65" i="46" s="1"/>
  <c r="J66" i="46" s="1"/>
  <c r="J67" i="46" s="1"/>
  <c r="J68" i="46" s="1"/>
  <c r="J69" i="46" s="1"/>
  <c r="J70" i="46" s="1"/>
  <c r="J71" i="46" s="1"/>
  <c r="J72" i="46" s="1"/>
  <c r="J73" i="46" s="1"/>
  <c r="J74" i="46" s="1"/>
  <c r="J75" i="46" s="1"/>
  <c r="J76" i="46" s="1"/>
  <c r="J77" i="46" s="1"/>
  <c r="J78" i="46" s="1"/>
  <c r="E31" i="45"/>
  <c r="E34" i="45"/>
  <c r="J34" i="45" l="1"/>
  <c r="E35" i="45"/>
  <c r="G46" i="12"/>
  <c r="G46" i="34"/>
  <c r="E36" i="45" l="1"/>
  <c r="J35" i="45"/>
  <c r="J36" i="45" l="1"/>
  <c r="E37" i="45"/>
  <c r="F21" i="33"/>
  <c r="F21" i="9"/>
  <c r="J19" i="10"/>
  <c r="F17" i="33" s="1"/>
  <c r="J14" i="10"/>
  <c r="F16" i="9" s="1"/>
  <c r="J31" i="10"/>
  <c r="J36" i="10"/>
  <c r="F22" i="33" s="1"/>
  <c r="I36" i="10"/>
  <c r="B36" i="10"/>
  <c r="A36" i="10"/>
  <c r="I31" i="10"/>
  <c r="B31" i="10"/>
  <c r="A31" i="10"/>
  <c r="I19" i="10"/>
  <c r="B19" i="10"/>
  <c r="A19" i="10"/>
  <c r="I14" i="10"/>
  <c r="B14" i="10"/>
  <c r="A14" i="10"/>
  <c r="F22" i="9" l="1"/>
  <c r="E38" i="45"/>
  <c r="J37" i="45"/>
  <c r="F16" i="33"/>
  <c r="J38" i="45" l="1"/>
  <c r="E39" i="45"/>
  <c r="B49" i="16"/>
  <c r="B47" i="16"/>
  <c r="B45" i="16"/>
  <c r="A49" i="16"/>
  <c r="A47" i="16"/>
  <c r="A45" i="16"/>
  <c r="A44" i="16"/>
  <c r="B33" i="14" s="1"/>
  <c r="B42" i="16"/>
  <c r="A42" i="16"/>
  <c r="B40" i="16"/>
  <c r="A40" i="16"/>
  <c r="B38" i="16"/>
  <c r="A38" i="16"/>
  <c r="A37" i="16"/>
  <c r="B29" i="14" s="1"/>
  <c r="A35" i="16"/>
  <c r="A33" i="16"/>
  <c r="A31" i="16"/>
  <c r="A30" i="16"/>
  <c r="B25" i="14" s="1"/>
  <c r="B28" i="16"/>
  <c r="C24" i="14" s="1"/>
  <c r="B26" i="16"/>
  <c r="C23" i="14" s="1"/>
  <c r="B24" i="16"/>
  <c r="C22" i="14" s="1"/>
  <c r="A28" i="16"/>
  <c r="B24" i="14" s="1"/>
  <c r="A26" i="16"/>
  <c r="B23" i="14" s="1"/>
  <c r="A24" i="16"/>
  <c r="B22" i="14" s="1"/>
  <c r="A23" i="16"/>
  <c r="B21" i="14" s="1"/>
  <c r="A19" i="16"/>
  <c r="B19" i="14" s="1"/>
  <c r="B19" i="16"/>
  <c r="C19" i="14" s="1"/>
  <c r="B17" i="16"/>
  <c r="C18" i="14" s="1"/>
  <c r="A17" i="16"/>
  <c r="B18" i="14" s="1"/>
  <c r="B14" i="16"/>
  <c r="C16" i="14" s="1"/>
  <c r="B12" i="16"/>
  <c r="C15" i="14" s="1"/>
  <c r="A14" i="16"/>
  <c r="B16" i="14" s="1"/>
  <c r="A12" i="16"/>
  <c r="B15" i="14" s="1"/>
  <c r="B21" i="16"/>
  <c r="C20" i="14" s="1"/>
  <c r="A21" i="16"/>
  <c r="B20" i="14" s="1"/>
  <c r="A16" i="16"/>
  <c r="B17" i="14" s="1"/>
  <c r="A19" i="33"/>
  <c r="A24" i="33"/>
  <c r="A25" i="33"/>
  <c r="A26" i="33"/>
  <c r="A27" i="33"/>
  <c r="A28" i="33"/>
  <c r="A29" i="33"/>
  <c r="A30" i="33"/>
  <c r="A31" i="33"/>
  <c r="A32" i="33"/>
  <c r="A33" i="33"/>
  <c r="A35" i="33"/>
  <c r="A36" i="33"/>
  <c r="A37" i="33"/>
  <c r="A38" i="33"/>
  <c r="A39" i="33"/>
  <c r="A40" i="33"/>
  <c r="A42" i="33"/>
  <c r="A43" i="33"/>
  <c r="A44" i="33"/>
  <c r="A45" i="33"/>
  <c r="A46" i="33"/>
  <c r="A49" i="33"/>
  <c r="A50" i="33"/>
  <c r="A51" i="33"/>
  <c r="A52" i="33"/>
  <c r="A53" i="33"/>
  <c r="A54" i="33"/>
  <c r="A55" i="33"/>
  <c r="A56" i="33"/>
  <c r="A57" i="33"/>
  <c r="A58" i="33"/>
  <c r="A60" i="33"/>
  <c r="A61" i="33"/>
  <c r="A62" i="33"/>
  <c r="A63" i="33"/>
  <c r="A64" i="33"/>
  <c r="A65" i="33"/>
  <c r="A67" i="33"/>
  <c r="A68" i="33"/>
  <c r="A69" i="33"/>
  <c r="A70" i="33"/>
  <c r="A71" i="33"/>
  <c r="A74" i="33"/>
  <c r="A75" i="33"/>
  <c r="A76" i="33"/>
  <c r="A77" i="33"/>
  <c r="A78" i="33"/>
  <c r="A79" i="33"/>
  <c r="A80" i="33"/>
  <c r="A81" i="33"/>
  <c r="A82" i="33"/>
  <c r="A83" i="33"/>
  <c r="A85" i="33"/>
  <c r="A86" i="33"/>
  <c r="A87" i="33"/>
  <c r="A88" i="33"/>
  <c r="A89" i="33"/>
  <c r="A90" i="33"/>
  <c r="A92" i="33"/>
  <c r="A93" i="33"/>
  <c r="A94" i="33"/>
  <c r="A95" i="33"/>
  <c r="A96" i="33"/>
  <c r="A99" i="33"/>
  <c r="A100" i="33"/>
  <c r="A101" i="33"/>
  <c r="A102" i="33"/>
  <c r="A103" i="33"/>
  <c r="A104" i="33"/>
  <c r="A105" i="33"/>
  <c r="A106" i="33"/>
  <c r="A107" i="33"/>
  <c r="A108" i="33"/>
  <c r="A110" i="33"/>
  <c r="A111" i="33"/>
  <c r="A112" i="33"/>
  <c r="A113" i="33"/>
  <c r="A114" i="33"/>
  <c r="A115" i="33"/>
  <c r="A116" i="33"/>
  <c r="A117" i="33"/>
  <c r="A118" i="33"/>
  <c r="A119" i="33"/>
  <c r="A120" i="33"/>
  <c r="A121" i="33"/>
  <c r="A124" i="33"/>
  <c r="A125" i="33"/>
  <c r="A126" i="33"/>
  <c r="A127" i="33"/>
  <c r="A128" i="33"/>
  <c r="A129" i="33"/>
  <c r="A130" i="33"/>
  <c r="A131" i="33"/>
  <c r="A132" i="33"/>
  <c r="A133" i="33"/>
  <c r="A135" i="33"/>
  <c r="A136" i="33"/>
  <c r="A137" i="33"/>
  <c r="A138" i="33"/>
  <c r="A139" i="33"/>
  <c r="A140" i="33"/>
  <c r="A142" i="33"/>
  <c r="A143" i="33"/>
  <c r="A144" i="33"/>
  <c r="A145" i="33"/>
  <c r="A146" i="33"/>
  <c r="A15" i="33"/>
  <c r="G146" i="33"/>
  <c r="H146" i="33" s="1"/>
  <c r="G145" i="33"/>
  <c r="H145" i="33" s="1"/>
  <c r="G144" i="33"/>
  <c r="G143" i="33"/>
  <c r="H143" i="33" s="1"/>
  <c r="G140" i="33"/>
  <c r="G139" i="33"/>
  <c r="H139" i="33" s="1"/>
  <c r="G138" i="33"/>
  <c r="G133" i="33"/>
  <c r="G132" i="33"/>
  <c r="H132" i="33" s="1"/>
  <c r="G130" i="33"/>
  <c r="H130" i="33" s="1"/>
  <c r="G128" i="33"/>
  <c r="H128" i="33" s="1"/>
  <c r="G108" i="33"/>
  <c r="H108" i="33" s="1"/>
  <c r="G107" i="33"/>
  <c r="H107" i="33" s="1"/>
  <c r="G121" i="33"/>
  <c r="H121" i="33" s="1"/>
  <c r="G120" i="33"/>
  <c r="G119" i="33"/>
  <c r="G118" i="33"/>
  <c r="H118" i="33" s="1"/>
  <c r="G115" i="33"/>
  <c r="H115" i="33" s="1"/>
  <c r="G114" i="33"/>
  <c r="G113" i="33"/>
  <c r="H113" i="33" s="1"/>
  <c r="G105" i="33"/>
  <c r="H105" i="33" s="1"/>
  <c r="G103" i="33"/>
  <c r="H103" i="33" s="1"/>
  <c r="H144" i="33"/>
  <c r="H140" i="33"/>
  <c r="H138" i="33"/>
  <c r="H133" i="33"/>
  <c r="H120" i="33"/>
  <c r="H119" i="33"/>
  <c r="H114" i="33"/>
  <c r="G96" i="33"/>
  <c r="G95" i="33"/>
  <c r="G94" i="33"/>
  <c r="G93" i="33"/>
  <c r="G90" i="33"/>
  <c r="G89" i="33"/>
  <c r="G88" i="33"/>
  <c r="G80" i="33"/>
  <c r="G78" i="33"/>
  <c r="G71" i="33"/>
  <c r="G70" i="33"/>
  <c r="G69" i="33"/>
  <c r="G68" i="33"/>
  <c r="G65" i="33"/>
  <c r="G64" i="33"/>
  <c r="G63" i="33"/>
  <c r="G55" i="33"/>
  <c r="G53" i="33"/>
  <c r="C7" i="42"/>
  <c r="D7" i="42"/>
  <c r="B7" i="42"/>
  <c r="C6" i="42"/>
  <c r="D6" i="42"/>
  <c r="B6" i="42"/>
  <c r="E40" i="45" l="1"/>
  <c r="J39" i="45"/>
  <c r="A247" i="10"/>
  <c r="A152" i="10"/>
  <c r="A55" i="10"/>
  <c r="A41" i="10"/>
  <c r="G133" i="9"/>
  <c r="G132" i="9"/>
  <c r="G108" i="9"/>
  <c r="G107" i="9"/>
  <c r="G83" i="9"/>
  <c r="G82" i="9"/>
  <c r="G146" i="9"/>
  <c r="G145" i="9"/>
  <c r="G144" i="9"/>
  <c r="G143" i="9"/>
  <c r="G140" i="9"/>
  <c r="G139" i="9"/>
  <c r="G138" i="9"/>
  <c r="G130" i="9"/>
  <c r="G128" i="9"/>
  <c r="G121" i="9"/>
  <c r="G120" i="9"/>
  <c r="G119" i="9"/>
  <c r="G118" i="9"/>
  <c r="G115" i="9"/>
  <c r="G114" i="9"/>
  <c r="G113" i="9"/>
  <c r="G105" i="9"/>
  <c r="G103" i="9"/>
  <c r="G96" i="9"/>
  <c r="G95" i="9"/>
  <c r="G94" i="9"/>
  <c r="G93" i="9"/>
  <c r="G90" i="9"/>
  <c r="G89" i="9"/>
  <c r="G88" i="9"/>
  <c r="G80" i="9"/>
  <c r="G78" i="9"/>
  <c r="G71" i="9"/>
  <c r="G70" i="9"/>
  <c r="G69" i="9"/>
  <c r="G68" i="9"/>
  <c r="G65" i="9"/>
  <c r="G64" i="9"/>
  <c r="G63" i="9"/>
  <c r="G55" i="9"/>
  <c r="G53" i="9"/>
  <c r="J40" i="45" l="1"/>
  <c r="E41" i="45"/>
  <c r="B418" i="10"/>
  <c r="I546" i="10"/>
  <c r="B546" i="10"/>
  <c r="A546" i="10"/>
  <c r="I540" i="10"/>
  <c r="B540" i="10"/>
  <c r="A540" i="10"/>
  <c r="I534" i="10"/>
  <c r="B534" i="10"/>
  <c r="A534" i="10"/>
  <c r="I529" i="10"/>
  <c r="B529" i="10"/>
  <c r="A529" i="10"/>
  <c r="B527" i="10"/>
  <c r="A527" i="10"/>
  <c r="I522" i="10"/>
  <c r="B522" i="10"/>
  <c r="A522" i="10"/>
  <c r="I516" i="10"/>
  <c r="B516" i="10"/>
  <c r="A516" i="10"/>
  <c r="I511" i="10"/>
  <c r="B511" i="10"/>
  <c r="A511" i="10"/>
  <c r="B509" i="10"/>
  <c r="A509" i="10"/>
  <c r="I504" i="10"/>
  <c r="B504" i="10"/>
  <c r="A504" i="10"/>
  <c r="B502" i="10"/>
  <c r="A502" i="10"/>
  <c r="I497" i="10"/>
  <c r="B497" i="10"/>
  <c r="A497" i="10"/>
  <c r="I492" i="10"/>
  <c r="B492" i="10"/>
  <c r="A492" i="10"/>
  <c r="B490" i="10"/>
  <c r="A490" i="10"/>
  <c r="I487" i="10"/>
  <c r="B487" i="10"/>
  <c r="A487" i="10"/>
  <c r="B460" i="10"/>
  <c r="A460" i="10"/>
  <c r="I455" i="10"/>
  <c r="B455" i="10"/>
  <c r="A455" i="10"/>
  <c r="B453" i="10"/>
  <c r="A453" i="10"/>
  <c r="B452" i="10"/>
  <c r="A452" i="10"/>
  <c r="B451" i="10"/>
  <c r="A451" i="10"/>
  <c r="A450" i="10"/>
  <c r="E550" i="10"/>
  <c r="J546" i="10" s="1"/>
  <c r="D549" i="10"/>
  <c r="E544" i="10"/>
  <c r="J540" i="10" s="1"/>
  <c r="D543" i="10"/>
  <c r="E538" i="10"/>
  <c r="J534" i="10" s="1"/>
  <c r="D537" i="10"/>
  <c r="B532" i="10"/>
  <c r="J529" i="10"/>
  <c r="C519" i="10"/>
  <c r="C520" i="10" s="1"/>
  <c r="E514" i="10" s="1"/>
  <c r="H514" i="10" s="1"/>
  <c r="J511" i="10" s="1"/>
  <c r="B519" i="10"/>
  <c r="D507" i="10"/>
  <c r="C507" i="10"/>
  <c r="B507" i="10"/>
  <c r="J485" i="10"/>
  <c r="I485" i="10"/>
  <c r="H485" i="10"/>
  <c r="C495" i="10" s="1"/>
  <c r="A464" i="10"/>
  <c r="E458" i="10"/>
  <c r="I442" i="10"/>
  <c r="B442" i="10"/>
  <c r="A442" i="10"/>
  <c r="I436" i="10"/>
  <c r="B436" i="10"/>
  <c r="A436" i="10"/>
  <c r="I430" i="10"/>
  <c r="B430" i="10"/>
  <c r="A430" i="10"/>
  <c r="I425" i="10"/>
  <c r="B425" i="10"/>
  <c r="A425" i="10"/>
  <c r="B423" i="10"/>
  <c r="A423" i="10"/>
  <c r="I418" i="10"/>
  <c r="A418" i="10"/>
  <c r="I412" i="10"/>
  <c r="B412" i="10"/>
  <c r="A412" i="10"/>
  <c r="I407" i="10"/>
  <c r="B407" i="10"/>
  <c r="A407" i="10"/>
  <c r="B405" i="10"/>
  <c r="A405" i="10"/>
  <c r="I400" i="10"/>
  <c r="B400" i="10"/>
  <c r="A400" i="10"/>
  <c r="B398" i="10"/>
  <c r="A398" i="10"/>
  <c r="I393" i="10"/>
  <c r="B393" i="10"/>
  <c r="A393" i="10"/>
  <c r="I388" i="10"/>
  <c r="B388" i="10"/>
  <c r="A388" i="10"/>
  <c r="B386" i="10"/>
  <c r="A386" i="10"/>
  <c r="I383" i="10"/>
  <c r="B383" i="10"/>
  <c r="A383" i="10"/>
  <c r="J381" i="10"/>
  <c r="I381" i="10"/>
  <c r="H381" i="10"/>
  <c r="B356" i="10"/>
  <c r="A356" i="10"/>
  <c r="I351" i="10"/>
  <c r="B351" i="10"/>
  <c r="A351" i="10"/>
  <c r="B349" i="10"/>
  <c r="A349" i="10"/>
  <c r="B348" i="10"/>
  <c r="A348" i="10"/>
  <c r="B347" i="10"/>
  <c r="A347" i="10"/>
  <c r="A346" i="10"/>
  <c r="H146" i="9"/>
  <c r="H145" i="9"/>
  <c r="H144" i="9"/>
  <c r="H140" i="9"/>
  <c r="H139" i="9"/>
  <c r="H138" i="9"/>
  <c r="H133" i="9"/>
  <c r="H132" i="9"/>
  <c r="H130" i="9"/>
  <c r="H128" i="9"/>
  <c r="H121" i="9"/>
  <c r="H120" i="9"/>
  <c r="H119" i="9"/>
  <c r="H115" i="9"/>
  <c r="H114" i="9"/>
  <c r="H113" i="9"/>
  <c r="H108" i="9"/>
  <c r="H107" i="9"/>
  <c r="H105" i="9"/>
  <c r="H103" i="9"/>
  <c r="E42" i="45" l="1"/>
  <c r="J41" i="45"/>
  <c r="D495" i="10"/>
  <c r="F138" i="33"/>
  <c r="I138" i="33" s="1"/>
  <c r="F144" i="9"/>
  <c r="F144" i="33"/>
  <c r="I144" i="33" s="1"/>
  <c r="F146" i="9"/>
  <c r="F146" i="33"/>
  <c r="I146" i="33" s="1"/>
  <c r="J455" i="10"/>
  <c r="E7" i="42"/>
  <c r="F143" i="9"/>
  <c r="F143" i="33"/>
  <c r="I143" i="33" s="1"/>
  <c r="F145" i="9"/>
  <c r="F145" i="33"/>
  <c r="I145" i="33" s="1"/>
  <c r="E507" i="10"/>
  <c r="J504" i="10" s="1"/>
  <c r="F138" i="9"/>
  <c r="I138" i="9" s="1"/>
  <c r="J487" i="10"/>
  <c r="F495" i="10"/>
  <c r="J516" i="10"/>
  <c r="E525" i="10"/>
  <c r="H525" i="10" s="1"/>
  <c r="J522" i="10" s="1"/>
  <c r="E354" i="10"/>
  <c r="A360" i="10"/>
  <c r="J383" i="10"/>
  <c r="C391" i="10"/>
  <c r="B403" i="10"/>
  <c r="C403" i="10"/>
  <c r="D403" i="10"/>
  <c r="B415" i="10"/>
  <c r="C415" i="10"/>
  <c r="C416" i="10" s="1"/>
  <c r="J425" i="10"/>
  <c r="B428" i="10"/>
  <c r="D433" i="10"/>
  <c r="E434" i="10"/>
  <c r="J430" i="10" s="1"/>
  <c r="D439" i="10"/>
  <c r="E440" i="10"/>
  <c r="J436" i="10" s="1"/>
  <c r="D445" i="10"/>
  <c r="E446" i="10"/>
  <c r="J442" i="10" s="1"/>
  <c r="J42" i="45" l="1"/>
  <c r="J43" i="45" s="1"/>
  <c r="E45" i="45"/>
  <c r="F120" i="9"/>
  <c r="I120" i="9" s="1"/>
  <c r="F120" i="33"/>
  <c r="I120" i="33" s="1"/>
  <c r="F118" i="9"/>
  <c r="F118" i="33"/>
  <c r="I118" i="33" s="1"/>
  <c r="F105" i="9"/>
  <c r="I105" i="9" s="1"/>
  <c r="F105" i="33"/>
  <c r="I105" i="33" s="1"/>
  <c r="F130" i="9"/>
  <c r="I130" i="9" s="1"/>
  <c r="F130" i="33"/>
  <c r="I130" i="33" s="1"/>
  <c r="F128" i="9"/>
  <c r="I128" i="9" s="1"/>
  <c r="F128" i="33"/>
  <c r="I128" i="33" s="1"/>
  <c r="F140" i="9"/>
  <c r="I140" i="9" s="1"/>
  <c r="F140" i="33"/>
  <c r="I140" i="33" s="1"/>
  <c r="I147" i="33"/>
  <c r="F121" i="9"/>
  <c r="I121" i="9" s="1"/>
  <c r="F121" i="33"/>
  <c r="I121" i="33" s="1"/>
  <c r="F119" i="9"/>
  <c r="F119" i="33"/>
  <c r="I119" i="33" s="1"/>
  <c r="J351" i="10"/>
  <c r="F103" i="33" s="1"/>
  <c r="I103" i="33" s="1"/>
  <c r="E6" i="42"/>
  <c r="F139" i="9"/>
  <c r="I139" i="9" s="1"/>
  <c r="F139" i="33"/>
  <c r="I139" i="33" s="1"/>
  <c r="F136" i="9"/>
  <c r="F136" i="33"/>
  <c r="I119" i="9"/>
  <c r="C500" i="10"/>
  <c r="E500" i="10" s="1"/>
  <c r="J497" i="10" s="1"/>
  <c r="J492" i="10"/>
  <c r="E403" i="10"/>
  <c r="J400" i="10" s="1"/>
  <c r="E410" i="10"/>
  <c r="H410" i="10" s="1"/>
  <c r="J407" i="10" s="1"/>
  <c r="F113" i="33" s="1"/>
  <c r="I113" i="33" s="1"/>
  <c r="J412" i="10"/>
  <c r="E421" i="10"/>
  <c r="H421" i="10" s="1"/>
  <c r="J418" i="10" s="1"/>
  <c r="D341" i="10"/>
  <c r="D335" i="10"/>
  <c r="D329" i="10"/>
  <c r="B324" i="10"/>
  <c r="B311" i="10"/>
  <c r="C311" i="10"/>
  <c r="B299" i="10"/>
  <c r="C299" i="10"/>
  <c r="D299" i="10"/>
  <c r="D243" i="10"/>
  <c r="D237" i="10"/>
  <c r="D231" i="10"/>
  <c r="B226" i="10"/>
  <c r="B213" i="10"/>
  <c r="C213" i="10"/>
  <c r="C201" i="10"/>
  <c r="D201" i="10"/>
  <c r="B201" i="10"/>
  <c r="C118" i="10"/>
  <c r="D148" i="10"/>
  <c r="D142" i="10"/>
  <c r="D136" i="10"/>
  <c r="B131" i="10"/>
  <c r="B118" i="10"/>
  <c r="C105" i="10"/>
  <c r="D105" i="10"/>
  <c r="B105" i="10"/>
  <c r="I122" i="33" l="1"/>
  <c r="E47" i="45"/>
  <c r="G45" i="45"/>
  <c r="J45" i="45" s="1"/>
  <c r="E46" i="45"/>
  <c r="F132" i="9"/>
  <c r="I132" i="9" s="1"/>
  <c r="F132" i="33"/>
  <c r="I132" i="33" s="1"/>
  <c r="F114" i="9"/>
  <c r="I114" i="9" s="1"/>
  <c r="F114" i="33"/>
  <c r="I114" i="33" s="1"/>
  <c r="F111" i="9"/>
  <c r="F111" i="33"/>
  <c r="F115" i="9"/>
  <c r="I115" i="9" s="1"/>
  <c r="F115" i="33"/>
  <c r="I115" i="33" s="1"/>
  <c r="F133" i="9"/>
  <c r="I133" i="9" s="1"/>
  <c r="F133" i="33"/>
  <c r="I133" i="33" s="1"/>
  <c r="I134" i="33" s="1"/>
  <c r="F103" i="9"/>
  <c r="D391" i="10"/>
  <c r="F391" i="10" s="1"/>
  <c r="C396" i="10" s="1"/>
  <c r="E396" i="10" s="1"/>
  <c r="J393" i="10" s="1"/>
  <c r="F108" i="33" s="1"/>
  <c r="I108" i="33" s="1"/>
  <c r="F113" i="9"/>
  <c r="I113" i="9" s="1"/>
  <c r="E48" i="45" l="1"/>
  <c r="G46" i="45"/>
  <c r="J46" i="45" s="1"/>
  <c r="E49" i="45"/>
  <c r="G47" i="45"/>
  <c r="J47" i="45" s="1"/>
  <c r="I134" i="9"/>
  <c r="D45" i="16" s="1"/>
  <c r="F108" i="9"/>
  <c r="J388" i="10"/>
  <c r="H96" i="33"/>
  <c r="H95" i="33"/>
  <c r="H94" i="33"/>
  <c r="H90" i="33"/>
  <c r="H89" i="33"/>
  <c r="H88" i="33"/>
  <c r="H83" i="33"/>
  <c r="H82" i="33"/>
  <c r="H80" i="33"/>
  <c r="H78" i="33"/>
  <c r="H71" i="33"/>
  <c r="H70" i="33"/>
  <c r="H69" i="33"/>
  <c r="H65" i="33"/>
  <c r="H64" i="33"/>
  <c r="H63" i="33"/>
  <c r="H58" i="33"/>
  <c r="H57" i="33"/>
  <c r="H55" i="33"/>
  <c r="H53" i="33"/>
  <c r="H46" i="33"/>
  <c r="H45" i="33"/>
  <c r="H44" i="33"/>
  <c r="H40" i="33"/>
  <c r="H39" i="33"/>
  <c r="H38" i="33"/>
  <c r="H30" i="33"/>
  <c r="H28" i="33"/>
  <c r="H20" i="33"/>
  <c r="I338" i="10"/>
  <c r="B338" i="10"/>
  <c r="A338" i="10"/>
  <c r="I332" i="10"/>
  <c r="B332" i="10"/>
  <c r="A332" i="10"/>
  <c r="I326" i="10"/>
  <c r="B326" i="10"/>
  <c r="A326" i="10"/>
  <c r="I228" i="10"/>
  <c r="I240" i="10"/>
  <c r="B240" i="10"/>
  <c r="A240" i="10"/>
  <c r="I234" i="10"/>
  <c r="B234" i="10"/>
  <c r="A234" i="10"/>
  <c r="B228" i="10"/>
  <c r="A228" i="10"/>
  <c r="I145" i="10"/>
  <c r="B145" i="10"/>
  <c r="A145" i="10"/>
  <c r="I139" i="10"/>
  <c r="B139" i="10"/>
  <c r="A139" i="10"/>
  <c r="I133" i="10"/>
  <c r="B133" i="10"/>
  <c r="A133" i="10"/>
  <c r="E342" i="10"/>
  <c r="J338" i="10" s="1"/>
  <c r="F96" i="33" s="1"/>
  <c r="E336" i="10"/>
  <c r="J332" i="10" s="1"/>
  <c r="F95" i="9" s="1"/>
  <c r="E330" i="10"/>
  <c r="J326" i="10" s="1"/>
  <c r="F94" i="33" s="1"/>
  <c r="E244" i="10"/>
  <c r="J240" i="10" s="1"/>
  <c r="F71" i="33" s="1"/>
  <c r="E238" i="10"/>
  <c r="J234" i="10" s="1"/>
  <c r="F70" i="33" s="1"/>
  <c r="E232" i="10"/>
  <c r="J228" i="10" s="1"/>
  <c r="F69" i="9" s="1"/>
  <c r="E149" i="10"/>
  <c r="J145" i="10" s="1"/>
  <c r="F46" i="9" s="1"/>
  <c r="E143" i="10"/>
  <c r="J139" i="10" s="1"/>
  <c r="F45" i="33" s="1"/>
  <c r="E137" i="10"/>
  <c r="J133" i="10" s="1"/>
  <c r="F44" i="33" s="1"/>
  <c r="Y34" i="14" l="1"/>
  <c r="J45" i="16"/>
  <c r="H45" i="16"/>
  <c r="N45" i="16"/>
  <c r="F45" i="16"/>
  <c r="O45" i="16" s="1"/>
  <c r="L45" i="16"/>
  <c r="E51" i="45"/>
  <c r="G49" i="45"/>
  <c r="J49" i="45" s="1"/>
  <c r="G48" i="45"/>
  <c r="J48" i="45" s="1"/>
  <c r="E50" i="45"/>
  <c r="F107" i="9"/>
  <c r="I107" i="9" s="1"/>
  <c r="F107" i="33"/>
  <c r="I107" i="33" s="1"/>
  <c r="I109" i="33" s="1"/>
  <c r="F70" i="9"/>
  <c r="F95" i="33"/>
  <c r="I71" i="33"/>
  <c r="F44" i="9"/>
  <c r="F71" i="9"/>
  <c r="F94" i="9"/>
  <c r="I45" i="33"/>
  <c r="F69" i="33"/>
  <c r="I69" i="33" s="1"/>
  <c r="F45" i="9"/>
  <c r="F46" i="33"/>
  <c r="I46" i="33" s="1"/>
  <c r="F96" i="9"/>
  <c r="I96" i="33"/>
  <c r="I44" i="33"/>
  <c r="I70" i="33"/>
  <c r="I95" i="33"/>
  <c r="I94" i="33"/>
  <c r="E57" i="45" l="1"/>
  <c r="G57" i="45" s="1"/>
  <c r="J57" i="45" s="1"/>
  <c r="E53" i="45"/>
  <c r="G53" i="45" s="1"/>
  <c r="J53" i="45" s="1"/>
  <c r="G51" i="45"/>
  <c r="J51" i="45" s="1"/>
  <c r="E52" i="45"/>
  <c r="G50" i="45"/>
  <c r="J50" i="45" s="1"/>
  <c r="F17" i="9"/>
  <c r="G52" i="45" l="1"/>
  <c r="J52" i="45" s="1"/>
  <c r="E54" i="45"/>
  <c r="J31" i="41"/>
  <c r="J30" i="41"/>
  <c r="J29" i="41"/>
  <c r="M28" i="41"/>
  <c r="J28" i="41"/>
  <c r="J25" i="41"/>
  <c r="J24" i="41"/>
  <c r="J23" i="41"/>
  <c r="J22" i="41"/>
  <c r="J21" i="41"/>
  <c r="J20" i="41"/>
  <c r="J19" i="41"/>
  <c r="J18" i="41"/>
  <c r="E18" i="41"/>
  <c r="E19" i="41" s="1"/>
  <c r="E20" i="41" s="1"/>
  <c r="E21" i="41" s="1"/>
  <c r="E22" i="41" s="1"/>
  <c r="E23" i="41" s="1"/>
  <c r="E24" i="41" s="1"/>
  <c r="E25" i="41" s="1"/>
  <c r="E28" i="41" s="1"/>
  <c r="E29" i="41" s="1"/>
  <c r="E30" i="41" s="1"/>
  <c r="J17" i="41"/>
  <c r="J26" i="41" s="1"/>
  <c r="H25" i="12"/>
  <c r="H24" i="12"/>
  <c r="H23" i="12"/>
  <c r="H22" i="12"/>
  <c r="H21" i="12"/>
  <c r="H19" i="12"/>
  <c r="H18" i="12"/>
  <c r="H16" i="12"/>
  <c r="H15" i="12"/>
  <c r="H25" i="34"/>
  <c r="H24" i="34"/>
  <c r="H23" i="34"/>
  <c r="H22" i="34"/>
  <c r="H21" i="34"/>
  <c r="H19" i="34"/>
  <c r="H18" i="34"/>
  <c r="H16" i="34"/>
  <c r="H15" i="34"/>
  <c r="J32" i="41" l="1"/>
  <c r="E55" i="45"/>
  <c r="G55" i="45" s="1"/>
  <c r="J55" i="45" s="1"/>
  <c r="E56" i="45"/>
  <c r="G56" i="45" s="1"/>
  <c r="J56" i="45" s="1"/>
  <c r="G54" i="45"/>
  <c r="J54" i="45" s="1"/>
  <c r="J58" i="45" s="1"/>
  <c r="J60" i="45" s="1"/>
  <c r="H26" i="34"/>
  <c r="G16" i="33" s="1"/>
  <c r="H16" i="33" s="1"/>
  <c r="I16" i="33" s="1"/>
  <c r="H26" i="12"/>
  <c r="G16" i="9" s="1"/>
  <c r="E31" i="41"/>
  <c r="E34" i="41"/>
  <c r="J62" i="45" l="1"/>
  <c r="J64" i="45" s="1"/>
  <c r="H17" i="33"/>
  <c r="I17" i="33" s="1"/>
  <c r="I18" i="33" s="1"/>
  <c r="J18" i="9" s="1"/>
  <c r="H17" i="9"/>
  <c r="I17" i="9" s="1"/>
  <c r="J34" i="41"/>
  <c r="E35" i="41"/>
  <c r="E36" i="41" l="1"/>
  <c r="J35" i="41"/>
  <c r="J36" i="41" l="1"/>
  <c r="E37" i="41"/>
  <c r="E38" i="41" l="1"/>
  <c r="J37" i="41"/>
  <c r="J38" i="41" l="1"/>
  <c r="E39" i="41"/>
  <c r="E40" i="41" l="1"/>
  <c r="J39" i="41"/>
  <c r="J40" i="41" l="1"/>
  <c r="E41" i="41"/>
  <c r="E42" i="41" l="1"/>
  <c r="J41" i="41"/>
  <c r="J42" i="41" l="1"/>
  <c r="J43" i="41" s="1"/>
  <c r="E45" i="41"/>
  <c r="E47" i="41" l="1"/>
  <c r="G45" i="41"/>
  <c r="J45" i="41" s="1"/>
  <c r="E46" i="41"/>
  <c r="E48" i="41" l="1"/>
  <c r="G46" i="41"/>
  <c r="J46" i="41" s="1"/>
  <c r="G47" i="41"/>
  <c r="J47" i="41" s="1"/>
  <c r="E49" i="41"/>
  <c r="E51" i="41" l="1"/>
  <c r="G49" i="41"/>
  <c r="J49" i="41" s="1"/>
  <c r="G48" i="41"/>
  <c r="J48" i="41" s="1"/>
  <c r="E50" i="41"/>
  <c r="G51" i="41" l="1"/>
  <c r="J51" i="41" s="1"/>
  <c r="E57" i="41"/>
  <c r="G57" i="41" s="1"/>
  <c r="J57" i="41" s="1"/>
  <c r="E53" i="41"/>
  <c r="G53" i="41" s="1"/>
  <c r="J53" i="41" s="1"/>
  <c r="E52" i="41"/>
  <c r="G50" i="41"/>
  <c r="J50" i="41" s="1"/>
  <c r="G52" i="41" l="1"/>
  <c r="J52" i="41" s="1"/>
  <c r="E54" i="41"/>
  <c r="E55" i="41" l="1"/>
  <c r="G55" i="41" s="1"/>
  <c r="J55" i="41" s="1"/>
  <c r="E56" i="41"/>
  <c r="G56" i="41" s="1"/>
  <c r="J56" i="41" s="1"/>
  <c r="G54" i="41"/>
  <c r="J54" i="41" s="1"/>
  <c r="J58" i="41" s="1"/>
  <c r="J60" i="41" s="1"/>
  <c r="J62" i="41" l="1"/>
  <c r="J64" i="41" s="1"/>
  <c r="G22" i="9" l="1"/>
  <c r="H22" i="9" s="1"/>
  <c r="I22" i="9" s="1"/>
  <c r="G21" i="33"/>
  <c r="H21" i="33" s="1"/>
  <c r="I21" i="33" s="1"/>
  <c r="G21" i="9"/>
  <c r="H21" i="9" s="1"/>
  <c r="I21" i="9" s="1"/>
  <c r="G22" i="33"/>
  <c r="H22" i="33" s="1"/>
  <c r="I22" i="33" s="1"/>
  <c r="J277" i="10"/>
  <c r="I103" i="9" s="1"/>
  <c r="I277" i="10"/>
  <c r="H277" i="10"/>
  <c r="J179" i="10"/>
  <c r="I179" i="10"/>
  <c r="H179" i="10"/>
  <c r="J83" i="10"/>
  <c r="I83" i="10"/>
  <c r="H83" i="10"/>
  <c r="J77" i="10"/>
  <c r="J76" i="10"/>
  <c r="J75" i="10"/>
  <c r="J74" i="10"/>
  <c r="J73" i="10"/>
  <c r="J72" i="10"/>
  <c r="J25" i="27"/>
  <c r="J24" i="27"/>
  <c r="J23" i="27"/>
  <c r="J22" i="27"/>
  <c r="J21" i="27"/>
  <c r="J20" i="27"/>
  <c r="I128" i="10" l="1"/>
  <c r="B10" i="34" l="1"/>
  <c r="B8" i="34"/>
  <c r="B10" i="12"/>
  <c r="B8" i="12"/>
  <c r="A11" i="10"/>
  <c r="I321" i="10" l="1"/>
  <c r="B321" i="10"/>
  <c r="A321" i="10"/>
  <c r="B319" i="10"/>
  <c r="A319" i="10"/>
  <c r="I314" i="10"/>
  <c r="B314" i="10"/>
  <c r="A314" i="10"/>
  <c r="I308" i="10"/>
  <c r="B308" i="10"/>
  <c r="A308" i="10"/>
  <c r="I303" i="10"/>
  <c r="B303" i="10"/>
  <c r="A303" i="10"/>
  <c r="B301" i="10"/>
  <c r="A301" i="10"/>
  <c r="I296" i="10"/>
  <c r="B296" i="10"/>
  <c r="A296" i="10"/>
  <c r="B294" i="10"/>
  <c r="A294" i="10"/>
  <c r="I289" i="10"/>
  <c r="B289" i="10"/>
  <c r="A289" i="10"/>
  <c r="I284" i="10"/>
  <c r="B284" i="10"/>
  <c r="A284" i="10"/>
  <c r="B282" i="10"/>
  <c r="A282" i="10"/>
  <c r="B279" i="10"/>
  <c r="I279" i="10"/>
  <c r="A279" i="10"/>
  <c r="A252" i="10"/>
  <c r="J279" i="10"/>
  <c r="F80" i="33" s="1"/>
  <c r="I80" i="33" s="1"/>
  <c r="B257" i="10"/>
  <c r="A257" i="10"/>
  <c r="I252" i="10"/>
  <c r="B252" i="10"/>
  <c r="B250" i="10"/>
  <c r="A250" i="10"/>
  <c r="B249" i="10"/>
  <c r="A249" i="10"/>
  <c r="B248" i="10"/>
  <c r="A248" i="10"/>
  <c r="H90" i="9"/>
  <c r="H89" i="9"/>
  <c r="H88" i="9"/>
  <c r="H83" i="9"/>
  <c r="H82" i="9"/>
  <c r="H80" i="9"/>
  <c r="H78" i="9"/>
  <c r="J321" i="10"/>
  <c r="C189" i="10"/>
  <c r="A181" i="10"/>
  <c r="B181" i="10"/>
  <c r="I181" i="10"/>
  <c r="A184" i="10"/>
  <c r="B184" i="10"/>
  <c r="A186" i="10"/>
  <c r="B186" i="10"/>
  <c r="I186" i="10"/>
  <c r="A191" i="10"/>
  <c r="B191" i="10"/>
  <c r="I191" i="10"/>
  <c r="A196" i="10"/>
  <c r="B196" i="10"/>
  <c r="A198" i="10"/>
  <c r="B198" i="10"/>
  <c r="I198" i="10"/>
  <c r="A203" i="10"/>
  <c r="B203" i="10"/>
  <c r="A205" i="10"/>
  <c r="B205" i="10"/>
  <c r="I205" i="10"/>
  <c r="A210" i="10"/>
  <c r="B210" i="10"/>
  <c r="I210" i="10"/>
  <c r="I223" i="10"/>
  <c r="B223" i="10"/>
  <c r="A223" i="10"/>
  <c r="B221" i="10"/>
  <c r="A221" i="10"/>
  <c r="I216" i="10"/>
  <c r="B216" i="10"/>
  <c r="A216" i="10"/>
  <c r="B162" i="10"/>
  <c r="A162" i="10"/>
  <c r="I157" i="10"/>
  <c r="B157" i="10"/>
  <c r="A157" i="10"/>
  <c r="B155" i="10"/>
  <c r="A155" i="10"/>
  <c r="B154" i="10"/>
  <c r="A154" i="10"/>
  <c r="B153" i="10"/>
  <c r="A153" i="10"/>
  <c r="A166" i="10"/>
  <c r="J223" i="10"/>
  <c r="I46" i="10"/>
  <c r="D3" i="42"/>
  <c r="C3" i="42"/>
  <c r="F68" i="9" l="1"/>
  <c r="F68" i="33"/>
  <c r="F93" i="33"/>
  <c r="C214" i="10"/>
  <c r="E208" i="10" s="1"/>
  <c r="H208" i="10" s="1"/>
  <c r="J205" i="10" s="1"/>
  <c r="F63" i="33" s="1"/>
  <c r="I63" i="33" s="1"/>
  <c r="D4" i="42"/>
  <c r="C5" i="42"/>
  <c r="B3" i="42"/>
  <c r="B4" i="42"/>
  <c r="C4" i="42"/>
  <c r="A261" i="10"/>
  <c r="B5" i="42"/>
  <c r="C312" i="10"/>
  <c r="E306" i="10" s="1"/>
  <c r="H306" i="10" s="1"/>
  <c r="J303" i="10" s="1"/>
  <c r="D5" i="42"/>
  <c r="J181" i="10"/>
  <c r="F55" i="33" s="1"/>
  <c r="I55" i="33" s="1"/>
  <c r="F80" i="9"/>
  <c r="I80" i="9" s="1"/>
  <c r="C287" i="10"/>
  <c r="F93" i="9"/>
  <c r="E255" i="10"/>
  <c r="E160" i="10"/>
  <c r="H65" i="9"/>
  <c r="H64" i="9"/>
  <c r="H63" i="9"/>
  <c r="H58" i="9"/>
  <c r="H57" i="9"/>
  <c r="H55" i="9"/>
  <c r="H53" i="9"/>
  <c r="H35" i="34"/>
  <c r="H34" i="34"/>
  <c r="H33" i="34"/>
  <c r="D30" i="34"/>
  <c r="D30" i="12"/>
  <c r="H35" i="12"/>
  <c r="H34" i="12"/>
  <c r="H33" i="12"/>
  <c r="J210" i="10" l="1"/>
  <c r="F64" i="33" s="1"/>
  <c r="I64" i="33" s="1"/>
  <c r="J308" i="10"/>
  <c r="F89" i="33" s="1"/>
  <c r="I89" i="33" s="1"/>
  <c r="J157" i="10"/>
  <c r="F53" i="33" s="1"/>
  <c r="I53" i="33" s="1"/>
  <c r="E4" i="42"/>
  <c r="D287" i="10"/>
  <c r="F287" i="10" s="1"/>
  <c r="C292" i="10" s="1"/>
  <c r="E292" i="10" s="1"/>
  <c r="J289" i="10" s="1"/>
  <c r="F83" i="33" s="1"/>
  <c r="I83" i="33" s="1"/>
  <c r="F88" i="33"/>
  <c r="I88" i="33" s="1"/>
  <c r="E317" i="10"/>
  <c r="H317" i="10" s="1"/>
  <c r="J314" i="10" s="1"/>
  <c r="E299" i="10"/>
  <c r="J296" i="10" s="1"/>
  <c r="F86" i="33" s="1"/>
  <c r="J252" i="10"/>
  <c r="F78" i="33" s="1"/>
  <c r="I78" i="33" s="1"/>
  <c r="E5" i="42"/>
  <c r="F88" i="9"/>
  <c r="I88" i="9" s="1"/>
  <c r="E201" i="10"/>
  <c r="J198" i="10" s="1"/>
  <c r="F61" i="33" s="1"/>
  <c r="F55" i="9"/>
  <c r="I55" i="9" s="1"/>
  <c r="F89" i="9"/>
  <c r="I89" i="9" s="1"/>
  <c r="H36" i="34"/>
  <c r="D189" i="10"/>
  <c r="F189" i="10" s="1"/>
  <c r="J186" i="10" s="1"/>
  <c r="F57" i="33" s="1"/>
  <c r="I57" i="33" s="1"/>
  <c r="F63" i="9"/>
  <c r="I63" i="9" s="1"/>
  <c r="E219" i="10"/>
  <c r="H219" i="10" s="1"/>
  <c r="J216" i="10" s="1"/>
  <c r="F65" i="33" s="1"/>
  <c r="I65" i="33" s="1"/>
  <c r="H36" i="12"/>
  <c r="H93" i="33" l="1"/>
  <c r="I93" i="33" s="1"/>
  <c r="I97" i="33" s="1"/>
  <c r="H43" i="33"/>
  <c r="H68" i="33"/>
  <c r="I68" i="33" s="1"/>
  <c r="I72" i="33" s="1"/>
  <c r="F64" i="9"/>
  <c r="I64" i="9" s="1"/>
  <c r="F90" i="33"/>
  <c r="I90" i="33" s="1"/>
  <c r="I108" i="9"/>
  <c r="I109" i="9" s="1"/>
  <c r="D38" i="16" s="1"/>
  <c r="H143" i="9"/>
  <c r="I143" i="9" s="1"/>
  <c r="H118" i="9"/>
  <c r="I118" i="9" s="1"/>
  <c r="F78" i="9"/>
  <c r="I78" i="9" s="1"/>
  <c r="F86" i="9"/>
  <c r="F61" i="9"/>
  <c r="J284" i="10"/>
  <c r="F82" i="33" s="1"/>
  <c r="I82" i="33" s="1"/>
  <c r="I84" i="33" s="1"/>
  <c r="F90" i="9"/>
  <c r="I90" i="9" s="1"/>
  <c r="F53" i="9"/>
  <c r="I53" i="9" s="1"/>
  <c r="H68" i="9"/>
  <c r="I68" i="9" s="1"/>
  <c r="H93" i="9"/>
  <c r="I93" i="9" s="1"/>
  <c r="H37" i="34"/>
  <c r="H38" i="34" s="1"/>
  <c r="C194" i="10"/>
  <c r="E194" i="10" s="1"/>
  <c r="J191" i="10" s="1"/>
  <c r="F58" i="33" s="1"/>
  <c r="I58" i="33" s="1"/>
  <c r="I59" i="33" s="1"/>
  <c r="F83" i="9"/>
  <c r="I83" i="9" s="1"/>
  <c r="F57" i="9"/>
  <c r="I57" i="9" s="1"/>
  <c r="F65" i="9"/>
  <c r="I65" i="9" s="1"/>
  <c r="H37" i="12"/>
  <c r="H38" i="12" s="1"/>
  <c r="H48" i="34"/>
  <c r="H47" i="34"/>
  <c r="H46" i="34"/>
  <c r="C46" i="34"/>
  <c r="B46" i="34"/>
  <c r="H45" i="34"/>
  <c r="H44" i="34"/>
  <c r="H43" i="34"/>
  <c r="D40" i="34"/>
  <c r="J26" i="34"/>
  <c r="Y30" i="14" l="1"/>
  <c r="L38" i="16"/>
  <c r="J38" i="16"/>
  <c r="F38" i="16"/>
  <c r="H38" i="16"/>
  <c r="N38" i="16"/>
  <c r="I122" i="9"/>
  <c r="D42" i="16" s="1"/>
  <c r="I147" i="9"/>
  <c r="D49" i="16" s="1"/>
  <c r="F82" i="9"/>
  <c r="I82" i="9" s="1"/>
  <c r="I84" i="9" s="1"/>
  <c r="D31" i="16" s="1"/>
  <c r="F58" i="9"/>
  <c r="I58" i="9" s="1"/>
  <c r="I59" i="9" s="1"/>
  <c r="D24" i="16" s="1"/>
  <c r="H49" i="34"/>
  <c r="G36" i="33" s="1"/>
  <c r="Y22" i="14" l="1"/>
  <c r="H24" i="16"/>
  <c r="N24" i="16"/>
  <c r="F24" i="16"/>
  <c r="O24" i="16" s="1"/>
  <c r="J24" i="16"/>
  <c r="L24" i="16"/>
  <c r="Y26" i="14"/>
  <c r="N31" i="16"/>
  <c r="F31" i="16"/>
  <c r="L31" i="16"/>
  <c r="J31" i="16"/>
  <c r="H31" i="16"/>
  <c r="Y36" i="14"/>
  <c r="J49" i="16"/>
  <c r="L49" i="16"/>
  <c r="H49" i="16"/>
  <c r="F49" i="16"/>
  <c r="N49" i="16"/>
  <c r="Y32" i="14"/>
  <c r="N42" i="16"/>
  <c r="F42" i="16"/>
  <c r="J42" i="16"/>
  <c r="L42" i="16"/>
  <c r="H42" i="16"/>
  <c r="G86" i="33"/>
  <c r="H86" i="33" s="1"/>
  <c r="I86" i="33" s="1"/>
  <c r="G61" i="33"/>
  <c r="H61" i="33" s="1"/>
  <c r="I61" i="33" s="1"/>
  <c r="G136" i="33"/>
  <c r="H136" i="33" s="1"/>
  <c r="I136" i="33" s="1"/>
  <c r="I141" i="33" s="1"/>
  <c r="I148" i="33" s="1"/>
  <c r="G111" i="33"/>
  <c r="H111" i="33" s="1"/>
  <c r="I111" i="33" s="1"/>
  <c r="I116" i="33" s="1"/>
  <c r="I123" i="33" s="1"/>
  <c r="H36" i="33"/>
  <c r="H27" i="34"/>
  <c r="H28" i="34" s="1"/>
  <c r="H50" i="34"/>
  <c r="H51" i="34" s="1"/>
  <c r="O42" i="16" l="1"/>
  <c r="O49" i="16"/>
  <c r="I91" i="33"/>
  <c r="I98" i="33" s="1"/>
  <c r="J98" i="9" s="1"/>
  <c r="I66" i="33"/>
  <c r="J66" i="9" s="1"/>
  <c r="I73" i="33" l="1"/>
  <c r="J73" i="9" s="1"/>
  <c r="U23" i="14"/>
  <c r="U28" i="14"/>
  <c r="U24" i="14"/>
  <c r="U26" i="14"/>
  <c r="U22" i="14"/>
  <c r="U34" i="14"/>
  <c r="U30" i="14"/>
  <c r="U31" i="14"/>
  <c r="U19" i="14"/>
  <c r="U20" i="14"/>
  <c r="U27" i="14"/>
  <c r="U32" i="14"/>
  <c r="U35" i="14"/>
  <c r="U36" i="14"/>
  <c r="X19" i="14" l="1"/>
  <c r="X30" i="14"/>
  <c r="X36" i="14"/>
  <c r="X22" i="14"/>
  <c r="X26" i="14"/>
  <c r="X24" i="14"/>
  <c r="X23" i="14"/>
  <c r="X20" i="14"/>
  <c r="X27" i="14"/>
  <c r="X28" i="14"/>
  <c r="X35" i="14"/>
  <c r="X32" i="14"/>
  <c r="X31" i="14"/>
  <c r="X34" i="14"/>
  <c r="I109" i="10"/>
  <c r="B128" i="10"/>
  <c r="A128" i="10"/>
  <c r="A126" i="10"/>
  <c r="I121" i="10"/>
  <c r="B121" i="10"/>
  <c r="A121" i="10"/>
  <c r="I114" i="10"/>
  <c r="B114" i="10"/>
  <c r="A114" i="10"/>
  <c r="B109" i="10"/>
  <c r="A109" i="10"/>
  <c r="A107" i="10"/>
  <c r="I102" i="10"/>
  <c r="B102" i="10"/>
  <c r="A102" i="10"/>
  <c r="B100" i="10"/>
  <c r="A100" i="10"/>
  <c r="I95" i="10"/>
  <c r="B95" i="10"/>
  <c r="A95" i="10"/>
  <c r="I90" i="10"/>
  <c r="B90" i="10"/>
  <c r="A90" i="10"/>
  <c r="B88" i="10"/>
  <c r="A88" i="10"/>
  <c r="B85" i="10"/>
  <c r="A85" i="10"/>
  <c r="B51" i="10"/>
  <c r="A51" i="10"/>
  <c r="I85" i="10"/>
  <c r="B46" i="10"/>
  <c r="A46" i="10"/>
  <c r="B44" i="10"/>
  <c r="B43" i="10"/>
  <c r="A44" i="10"/>
  <c r="A43" i="10"/>
  <c r="A42" i="10"/>
  <c r="J128" i="10" l="1"/>
  <c r="F43" i="33" s="1"/>
  <c r="I43" i="33" s="1"/>
  <c r="I47" i="33" s="1"/>
  <c r="C93" i="10"/>
  <c r="J85" i="10"/>
  <c r="F30" i="33" s="1"/>
  <c r="I30" i="33" s="1"/>
  <c r="E49" i="10"/>
  <c r="H43" i="9"/>
  <c r="H40" i="9"/>
  <c r="H39" i="9"/>
  <c r="H38" i="9"/>
  <c r="H33" i="9"/>
  <c r="H32" i="9"/>
  <c r="H30" i="9"/>
  <c r="H28" i="9"/>
  <c r="J46" i="10" l="1"/>
  <c r="F28" i="33" s="1"/>
  <c r="I28" i="33" s="1"/>
  <c r="I34" i="33" s="1"/>
  <c r="E3" i="42"/>
  <c r="E8" i="42" s="1"/>
  <c r="F30" i="9"/>
  <c r="F43" i="9"/>
  <c r="I43" i="9" s="1"/>
  <c r="C119" i="10"/>
  <c r="E105" i="10"/>
  <c r="J102" i="10" s="1"/>
  <c r="F36" i="33" s="1"/>
  <c r="I36" i="33" s="1"/>
  <c r="J34" i="9" l="1"/>
  <c r="F28" i="9"/>
  <c r="F36" i="9"/>
  <c r="E29" i="10"/>
  <c r="J26" i="10" s="1"/>
  <c r="F20" i="33" s="1"/>
  <c r="I26" i="10"/>
  <c r="B26" i="10"/>
  <c r="A26" i="10"/>
  <c r="A24" i="10"/>
  <c r="I20" i="33" l="1"/>
  <c r="F20" i="9"/>
  <c r="E124" i="10"/>
  <c r="H124" i="10" s="1"/>
  <c r="J121" i="10" s="1"/>
  <c r="F40" i="33" s="1"/>
  <c r="I40" i="33" s="1"/>
  <c r="J114" i="10"/>
  <c r="F39" i="33" s="1"/>
  <c r="I39" i="33" s="1"/>
  <c r="E112" i="10"/>
  <c r="H112" i="10" s="1"/>
  <c r="J109" i="10" s="1"/>
  <c r="F38" i="33" s="1"/>
  <c r="I38" i="33" s="1"/>
  <c r="I23" i="33" l="1"/>
  <c r="J23" i="9" s="1"/>
  <c r="I41" i="33"/>
  <c r="I48" i="33" s="1"/>
  <c r="K73" i="33"/>
  <c r="O36" i="14"/>
  <c r="F39" i="9"/>
  <c r="F40" i="9"/>
  <c r="D93" i="10"/>
  <c r="F93" i="10" s="1"/>
  <c r="J90" i="10" s="1"/>
  <c r="F38" i="9"/>
  <c r="I151" i="33" l="1"/>
  <c r="J48" i="9"/>
  <c r="J41" i="9"/>
  <c r="S36" i="14"/>
  <c r="K59" i="33"/>
  <c r="I32" i="9"/>
  <c r="C98" i="10"/>
  <c r="E98" i="10" s="1"/>
  <c r="J95" i="10" s="1"/>
  <c r="A8" i="16"/>
  <c r="S22" i="14" l="1"/>
  <c r="K48" i="33"/>
  <c r="O34" i="14"/>
  <c r="S34" i="14"/>
  <c r="H20" i="9"/>
  <c r="O22" i="14" l="1"/>
  <c r="O30" i="14"/>
  <c r="S30" i="14"/>
  <c r="C46" i="12"/>
  <c r="B46" i="12"/>
  <c r="I20" i="9" l="1"/>
  <c r="I23" i="9" s="1"/>
  <c r="D14" i="16" l="1"/>
  <c r="Y16" i="14" l="1"/>
  <c r="L14" i="16"/>
  <c r="J14" i="16"/>
  <c r="N14" i="16"/>
  <c r="H14" i="16"/>
  <c r="F14" i="16"/>
  <c r="O14" i="16" s="1"/>
  <c r="A7" i="16"/>
  <c r="A9" i="10" l="1"/>
  <c r="I33" i="9" l="1"/>
  <c r="U6" i="14"/>
  <c r="I34" i="9" l="1"/>
  <c r="D17" i="16" s="1"/>
  <c r="Y18" i="14" l="1"/>
  <c r="J17" i="16"/>
  <c r="H17" i="16"/>
  <c r="N17" i="16"/>
  <c r="F17" i="16"/>
  <c r="L17" i="16"/>
  <c r="V41" i="14"/>
  <c r="T41" i="14"/>
  <c r="Q41" i="14"/>
  <c r="P41" i="14"/>
  <c r="AG35" i="14"/>
  <c r="AC25" i="14"/>
  <c r="O13" i="14"/>
  <c r="O17" i="16" l="1"/>
  <c r="O26" i="14"/>
  <c r="S26" i="14"/>
  <c r="A12" i="10"/>
  <c r="H48" i="12" l="1"/>
  <c r="H47" i="12"/>
  <c r="H46" i="12"/>
  <c r="H45" i="12"/>
  <c r="H44" i="12"/>
  <c r="H43" i="12"/>
  <c r="D40" i="12"/>
  <c r="H49" i="12" l="1"/>
  <c r="G36" i="9" s="1"/>
  <c r="H16" i="9"/>
  <c r="G136" i="9" l="1"/>
  <c r="G61" i="9"/>
  <c r="H61" i="9" s="1"/>
  <c r="I61" i="9" s="1"/>
  <c r="G111" i="9"/>
  <c r="H111" i="9" s="1"/>
  <c r="I111" i="9" s="1"/>
  <c r="G86" i="9"/>
  <c r="H86" i="9" s="1"/>
  <c r="I86" i="9" s="1"/>
  <c r="H136" i="9"/>
  <c r="I136" i="9" s="1"/>
  <c r="H36" i="9"/>
  <c r="I36" i="9" s="1"/>
  <c r="H50" i="12"/>
  <c r="H51" i="12" s="1"/>
  <c r="H27" i="12"/>
  <c r="H28" i="12" s="1"/>
  <c r="I116" i="9" l="1"/>
  <c r="I141" i="9"/>
  <c r="I66" i="9"/>
  <c r="D26" i="16" s="1"/>
  <c r="I91" i="9"/>
  <c r="D33" i="16" s="1"/>
  <c r="I41" i="9"/>
  <c r="D19" i="16" s="1"/>
  <c r="Y27" i="14" l="1"/>
  <c r="Y23" i="14"/>
  <c r="Y19" i="14"/>
  <c r="H33" i="16"/>
  <c r="N33" i="16"/>
  <c r="F33" i="16"/>
  <c r="L33" i="16"/>
  <c r="J33" i="16"/>
  <c r="N26" i="16"/>
  <c r="F26" i="16"/>
  <c r="L26" i="16"/>
  <c r="J26" i="16"/>
  <c r="H26" i="16"/>
  <c r="L19" i="16"/>
  <c r="J19" i="16"/>
  <c r="H19" i="16"/>
  <c r="N19" i="16"/>
  <c r="F19" i="16"/>
  <c r="I148" i="9"/>
  <c r="D47" i="16"/>
  <c r="I123" i="9"/>
  <c r="D40" i="16"/>
  <c r="O33" i="16" l="1"/>
  <c r="O26" i="16"/>
  <c r="O19" i="16"/>
  <c r="Y35" i="14"/>
  <c r="Y31" i="14"/>
  <c r="O31" i="14" s="1"/>
  <c r="J40" i="16"/>
  <c r="H40" i="16"/>
  <c r="N40" i="16"/>
  <c r="F40" i="16"/>
  <c r="L40" i="16"/>
  <c r="L47" i="16"/>
  <c r="J47" i="16"/>
  <c r="H47" i="16"/>
  <c r="N47" i="16"/>
  <c r="F47" i="16"/>
  <c r="O27" i="14"/>
  <c r="S27" i="14"/>
  <c r="O23" i="14"/>
  <c r="S23" i="14"/>
  <c r="O40" i="16" l="1"/>
  <c r="S31" i="14"/>
  <c r="O47" i="16"/>
  <c r="O35" i="14"/>
  <c r="S35" i="14"/>
  <c r="O19" i="14"/>
  <c r="S19" i="14"/>
  <c r="I16" i="9"/>
  <c r="I18" i="9" s="1"/>
  <c r="D12" i="16" s="1"/>
  <c r="Y15" i="14" l="1"/>
  <c r="AD15" i="14" s="1"/>
  <c r="L12" i="16"/>
  <c r="J12" i="16"/>
  <c r="H12" i="16"/>
  <c r="F12" i="16"/>
  <c r="N12" i="16"/>
  <c r="O12" i="16" l="1"/>
  <c r="O18" i="14"/>
  <c r="AC16" i="14"/>
  <c r="AD16" i="14" s="1"/>
  <c r="AC19" i="14" l="1"/>
  <c r="AC20" i="14" s="1"/>
  <c r="O15" i="14" l="1"/>
  <c r="U16" i="14"/>
  <c r="O16" i="14"/>
  <c r="U18" i="14"/>
  <c r="S18" i="14" s="1"/>
  <c r="X18" i="14" l="1"/>
  <c r="X16" i="14"/>
  <c r="S16" i="14"/>
  <c r="X15" i="14"/>
  <c r="S15" i="14"/>
  <c r="H71" i="9" l="1"/>
  <c r="I71" i="9" s="1"/>
  <c r="H70" i="9"/>
  <c r="I70" i="9" s="1"/>
  <c r="H69" i="9"/>
  <c r="I69" i="9" s="1"/>
  <c r="H45" i="9"/>
  <c r="I45" i="9" s="1"/>
  <c r="H44" i="9"/>
  <c r="I44" i="9" s="1"/>
  <c r="H95" i="9"/>
  <c r="I95" i="9" s="1"/>
  <c r="H46" i="9"/>
  <c r="I46" i="9" s="1"/>
  <c r="H96" i="9"/>
  <c r="I96" i="9" s="1"/>
  <c r="H94" i="9"/>
  <c r="I94" i="9" s="1"/>
  <c r="I72" i="9" l="1"/>
  <c r="D28" i="16" s="1"/>
  <c r="I97" i="9"/>
  <c r="D35" i="16" s="1"/>
  <c r="I47" i="9"/>
  <c r="D21" i="16" s="1"/>
  <c r="Y20" i="14" l="1"/>
  <c r="J21" i="16"/>
  <c r="H21" i="16"/>
  <c r="F21" i="16"/>
  <c r="L21" i="16"/>
  <c r="N21" i="16"/>
  <c r="Y28" i="14"/>
  <c r="J35" i="16"/>
  <c r="N35" i="16"/>
  <c r="L35" i="16"/>
  <c r="H35" i="16"/>
  <c r="F35" i="16"/>
  <c r="Y24" i="14"/>
  <c r="N28" i="16"/>
  <c r="F28" i="16"/>
  <c r="J28" i="16"/>
  <c r="O28" i="16" s="1"/>
  <c r="L28" i="16"/>
  <c r="H28" i="16"/>
  <c r="D51" i="16"/>
  <c r="I73" i="9"/>
  <c r="I48" i="9"/>
  <c r="I98" i="9"/>
  <c r="H51" i="16" l="1"/>
  <c r="O35" i="16"/>
  <c r="N51" i="16"/>
  <c r="J51" i="16"/>
  <c r="L51" i="16"/>
  <c r="K51" i="16" s="1"/>
  <c r="F51" i="16"/>
  <c r="O21" i="16"/>
  <c r="I151" i="9"/>
  <c r="I158" i="9" l="1"/>
  <c r="J17" i="9"/>
  <c r="J14" i="12" s="1"/>
  <c r="M51" i="16"/>
  <c r="O51" i="16"/>
  <c r="C40" i="16"/>
  <c r="C21" i="16"/>
  <c r="C12" i="16"/>
  <c r="C14" i="16"/>
  <c r="E51" i="16"/>
  <c r="G51" i="16"/>
  <c r="C42" i="16"/>
  <c r="C38" i="16"/>
  <c r="C45" i="16"/>
  <c r="C47" i="16"/>
  <c r="C49" i="16"/>
  <c r="I51" i="16"/>
  <c r="J15" i="12"/>
  <c r="J26" i="12" s="1"/>
  <c r="C35" i="16"/>
  <c r="O32" i="14"/>
  <c r="S32" i="14"/>
  <c r="O24" i="14"/>
  <c r="S24" i="14"/>
  <c r="S20" i="14"/>
  <c r="O20" i="14"/>
  <c r="Y41" i="14"/>
  <c r="W41" i="14" s="1"/>
  <c r="O28" i="14"/>
  <c r="S28" i="14"/>
  <c r="C24" i="16"/>
  <c r="C17" i="16"/>
  <c r="C26" i="16"/>
  <c r="C31" i="16"/>
  <c r="C33" i="16"/>
  <c r="C28" i="16"/>
  <c r="C19" i="16"/>
  <c r="D52" i="16"/>
  <c r="F52" i="16" l="1"/>
  <c r="S41" i="14"/>
  <c r="U41" i="14" s="1"/>
  <c r="H52" i="16" l="1"/>
  <c r="J52" i="16" s="1"/>
  <c r="L52" i="16" s="1"/>
  <c r="N52" i="16" s="1"/>
  <c r="E52" i="16"/>
  <c r="G52" i="16" s="1"/>
  <c r="I52" i="16" s="1"/>
  <c r="K52" i="16" s="1"/>
  <c r="M52" i="16" s="1"/>
  <c r="O41" i="14"/>
  <c r="AB41" i="14" s="1"/>
  <c r="Y42" i="14" s="1"/>
  <c r="R41" i="14" l="1"/>
  <c r="X41" i="14" s="1"/>
</calcChain>
</file>

<file path=xl/sharedStrings.xml><?xml version="1.0" encoding="utf-8"?>
<sst xmlns="http://schemas.openxmlformats.org/spreadsheetml/2006/main" count="2429" uniqueCount="610">
  <si>
    <t>Item</t>
  </si>
  <si>
    <t>%</t>
  </si>
  <si>
    <t>m</t>
  </si>
  <si>
    <t>PREFEITURA MUNICIPAL DE ARAPIRACA</t>
  </si>
  <si>
    <t xml:space="preserve">Planilha Orçamentária </t>
  </si>
  <si>
    <t>Largura</t>
  </si>
  <si>
    <t>ADMINISTRAÇÃO DA OBRA</t>
  </si>
  <si>
    <t>SERVIÇOS DE TERRAPLENAGEM</t>
  </si>
  <si>
    <t>1.0</t>
  </si>
  <si>
    <t>1.1</t>
  </si>
  <si>
    <t>2.1</t>
  </si>
  <si>
    <t>3.1</t>
  </si>
  <si>
    <t>2.0</t>
  </si>
  <si>
    <t>3.0</t>
  </si>
  <si>
    <t>Mês</t>
  </si>
  <si>
    <t>Período para execução dos serviços =</t>
  </si>
  <si>
    <t>Extensão</t>
  </si>
  <si>
    <t>Quantidade</t>
  </si>
  <si>
    <t>Discriminação</t>
  </si>
  <si>
    <t>Unid.</t>
  </si>
  <si>
    <t>m²</t>
  </si>
  <si>
    <t xml:space="preserve">Sub Total </t>
  </si>
  <si>
    <t xml:space="preserve">TERRAPLENAGEM E PAVIMENTAÇÃO </t>
  </si>
  <si>
    <t>TOTAL DO ORÇAMENTO (R$)</t>
  </si>
  <si>
    <t>Custo Total (R$)</t>
  </si>
  <si>
    <t xml:space="preserve">Memória de Cálculo </t>
  </si>
  <si>
    <t>3.2</t>
  </si>
  <si>
    <t>SINALIZAÇÃO VIÁRIA</t>
  </si>
  <si>
    <t>Ordem</t>
  </si>
  <si>
    <t>Área do revestmento</t>
  </si>
  <si>
    <t>Meio-fio (guia)</t>
  </si>
  <si>
    <t>Total</t>
  </si>
  <si>
    <t>Fonte</t>
  </si>
  <si>
    <t>Código</t>
  </si>
  <si>
    <t>CENTRO ADMINISTRATIVO ANTÔNIO ROCHA</t>
  </si>
  <si>
    <t>SINAPI</t>
  </si>
  <si>
    <t>m³</t>
  </si>
  <si>
    <t>74010/001</t>
  </si>
  <si>
    <t>m³x km</t>
  </si>
  <si>
    <t>BOTA FORA</t>
  </si>
  <si>
    <t xml:space="preserve">SERVIÇOS DE TOPOGRÁFIA </t>
  </si>
  <si>
    <t>MOVIMENTO DE TERRA</t>
  </si>
  <si>
    <t>m3</t>
  </si>
  <si>
    <t>ADMINISTRAÇÃO LOCAL</t>
  </si>
  <si>
    <t>mês</t>
  </si>
  <si>
    <t>Codigo</t>
  </si>
  <si>
    <t>Descrição</t>
  </si>
  <si>
    <t>Unidade</t>
  </si>
  <si>
    <t>Coef</t>
  </si>
  <si>
    <t>R$ Unit. C/Encargo</t>
  </si>
  <si>
    <t>Valor Parcial</t>
  </si>
  <si>
    <t>Custo Direto</t>
  </si>
  <si>
    <t>R$</t>
  </si>
  <si>
    <t>B.D.I</t>
  </si>
  <si>
    <t>Total (C.D. + B.D.I)</t>
  </si>
  <si>
    <t>m2</t>
  </si>
  <si>
    <t>Calceteiro com encargos complementares</t>
  </si>
  <si>
    <t>h</t>
  </si>
  <si>
    <t>Servente com encagrgos complementares</t>
  </si>
  <si>
    <t>Cimento portland composto CP II-32</t>
  </si>
  <si>
    <t>kg</t>
  </si>
  <si>
    <t>paralelepipedo granitico ou basaltico, para pavimentacao, sem frete,  *30 a 35* pecas por m2</t>
  </si>
  <si>
    <t>mil</t>
  </si>
  <si>
    <t>Areia grosso - posto jazida/fornecedor (retirado na jazida, sem transporte)</t>
  </si>
  <si>
    <t>Areia fina - posto jazida/fornecedor (retirado na jazida, sem transporte</t>
  </si>
  <si>
    <t>Volume de corte</t>
  </si>
  <si>
    <t>Empolamento</t>
  </si>
  <si>
    <t>Volume c/ empolamento</t>
  </si>
  <si>
    <t>Volume do corte c/ empolamento</t>
  </si>
  <si>
    <t>Distancia Total</t>
  </si>
  <si>
    <t>Distancia bota fora (KM)</t>
  </si>
  <si>
    <t>TOTAL:</t>
  </si>
  <si>
    <t>Preço unitario com BDI (R$)</t>
  </si>
  <si>
    <t>Ruas</t>
  </si>
  <si>
    <t>Grau de Sigilo</t>
  </si>
  <si>
    <t>QCI - Quadro de Composição do Investimento</t>
  </si>
  <si>
    <t>#00</t>
  </si>
  <si>
    <t>Nº do Contrato</t>
  </si>
  <si>
    <t>Proponente/Tomador</t>
  </si>
  <si>
    <t>Município/UF</t>
  </si>
  <si>
    <t>Empreendimento ( nome/apelido)</t>
  </si>
  <si>
    <t>Aprovação  (data)</t>
  </si>
  <si>
    <t>ARAPIRACA</t>
  </si>
  <si>
    <t>]</t>
  </si>
  <si>
    <t>Operação</t>
  </si>
  <si>
    <t>Programa/Modalidade/Ação</t>
  </si>
  <si>
    <t>Financiamento</t>
  </si>
  <si>
    <t>Repassse</t>
  </si>
  <si>
    <t>Ocultar</t>
  </si>
  <si>
    <t>OCULTAR</t>
  </si>
  <si>
    <t>Limite</t>
  </si>
  <si>
    <t>Contrapartida</t>
  </si>
  <si>
    <t>Execução</t>
  </si>
  <si>
    <t>Descição</t>
  </si>
  <si>
    <t>Quant./unid</t>
  </si>
  <si>
    <t>Superior</t>
  </si>
  <si>
    <t>Inferior</t>
  </si>
  <si>
    <t>VERIFIC USO REP</t>
  </si>
  <si>
    <t>SOMENTE CP</t>
  </si>
  <si>
    <t>Próprios       (R$)</t>
  </si>
  <si>
    <t>CONTA PREENCH</t>
  </si>
  <si>
    <t>(%)</t>
  </si>
  <si>
    <t>Outros            (R$)</t>
  </si>
  <si>
    <t>Total %</t>
  </si>
  <si>
    <t xml:space="preserve"> R$</t>
  </si>
  <si>
    <t>EF ou AD</t>
  </si>
  <si>
    <t>OS ou FIN</t>
  </si>
  <si>
    <t>social</t>
  </si>
  <si>
    <t>Forma de execução: AD = Administração Direta pelo Tomador</t>
  </si>
  <si>
    <t xml:space="preserve">ou EF se execução e/ou fornecimento a contratar/contrado. </t>
  </si>
  <si>
    <t>Tipo de contrapartida: FIN = Financeira; OS = em Obras e Serviços.</t>
  </si>
  <si>
    <t>Local/Data</t>
  </si>
  <si>
    <t>Prefeito em exercício</t>
  </si>
  <si>
    <t>________________________________________________</t>
  </si>
  <si>
    <t>DOIS LADOS DA RUA:</t>
  </si>
  <si>
    <t>Rogério Auto Teófilo</t>
  </si>
  <si>
    <t>BAIRRO BOA VISTA</t>
  </si>
  <si>
    <t>Serviços topográficos p/ pavimentação, inclusive nota de serviços, acompanhamento e greide</t>
  </si>
  <si>
    <t xml:space="preserve">Carga e descarga mecanica de solo utilizando caminhao basculante 5,0m3 /11t e pa carregadeira sobre pneus * 105 hp * cap. 1,72m3. (bota-fora) </t>
  </si>
  <si>
    <t xml:space="preserve">Pavimento em paralelepipedo sobre colchao de areia 15 cm, rejuntado com argamassa de cimento e areia no traço 1:3 (pedras pequenas 30 a 35 pecas por m2) </t>
  </si>
  <si>
    <t>DECLARO ATEDIMENTO AO ENCARGOS SOCIAIS ESTABELECIDOS PELO SINAPI</t>
  </si>
  <si>
    <t xml:space="preserve">CRONOGRAMA FÍSICO-FINANCEIRO </t>
  </si>
  <si>
    <t>ITEM</t>
  </si>
  <si>
    <t>SERVIÇOS</t>
  </si>
  <si>
    <t>VALOR + B.D.I.</t>
  </si>
  <si>
    <t>1º MÊS</t>
  </si>
  <si>
    <t>2º MÊS</t>
  </si>
  <si>
    <t>3º MÊS</t>
  </si>
  <si>
    <t>4º MÊS</t>
  </si>
  <si>
    <t>5º MÊS</t>
  </si>
  <si>
    <t>VALOR</t>
  </si>
  <si>
    <t xml:space="preserve"> Total Simples</t>
  </si>
  <si>
    <t xml:space="preserve"> Total Acumulado</t>
  </si>
  <si>
    <t>SEM DESONERAÇÃO / ENCARGOS SOCIAIS NÃO DESONERADOS: 115,49%(HORA)   70,84%(MÊS)</t>
  </si>
  <si>
    <t xml:space="preserve">BDI SERVIÇOS: </t>
  </si>
  <si>
    <t>Preço unitario sem BDI (R$)</t>
  </si>
  <si>
    <t>CPU 1</t>
  </si>
  <si>
    <t>74209/001</t>
  </si>
  <si>
    <t>Placa de Obra em Chapa de Aço Galvanizada</t>
  </si>
  <si>
    <t>CPU 2</t>
  </si>
  <si>
    <t>3.1.1</t>
  </si>
  <si>
    <t>3.2.1</t>
  </si>
  <si>
    <t>Reaterro manual apiloado com soquete</t>
  </si>
  <si>
    <t>Caiação em meio fio</t>
  </si>
  <si>
    <t>SECRETARIA MUNICIPAL DE INFRAESTRUTURA</t>
  </si>
  <si>
    <t>Estaca</t>
  </si>
  <si>
    <t>Área de corte (metros quadrados)</t>
  </si>
  <si>
    <t>Volume de corte (metros cúbicos)</t>
  </si>
  <si>
    <t>Volume reutilizável (metros cúbicos)</t>
  </si>
  <si>
    <t>Área de aterro (metros quadrados)</t>
  </si>
  <si>
    <t>Volume de aterro (metros cúbicos)</t>
  </si>
  <si>
    <t>Vol. corte acumul. (metros cúbicos)</t>
  </si>
  <si>
    <t>Vol. reutilizável acumul. (metros cúbicos)</t>
  </si>
  <si>
    <t>Vol. aterro acumul. (metros cúbicos)</t>
  </si>
  <si>
    <t>Vol. líquido acumul. (metros cúbicos)</t>
  </si>
  <si>
    <t>0.00</t>
  </si>
  <si>
    <t>0.01</t>
  </si>
  <si>
    <t>0.02</t>
  </si>
  <si>
    <t>0.10</t>
  </si>
  <si>
    <t>0.09</t>
  </si>
  <si>
    <t>0.05</t>
  </si>
  <si>
    <t>DATA BASE:</t>
  </si>
  <si>
    <t>SECRETARIA MUNICIPAL INFRAESTRUTURA</t>
  </si>
  <si>
    <t>74205/001</t>
  </si>
  <si>
    <t>Escavacao mecanica  de mterial 1A. Categoria, proveniente de corte de subleito</t>
  </si>
  <si>
    <t>SERVIÇOS COMPLEMENTARES</t>
  </si>
  <si>
    <t>3.1.1.2</t>
  </si>
  <si>
    <t>4.0</t>
  </si>
  <si>
    <t>4.1</t>
  </si>
  <si>
    <t>4.2</t>
  </si>
  <si>
    <t>4.2.1</t>
  </si>
  <si>
    <t>4.2.2</t>
  </si>
  <si>
    <t>4.2.3</t>
  </si>
  <si>
    <t>029616/2018</t>
  </si>
  <si>
    <t>Sinalização de valas com placas indicativas (na via pública)</t>
  </si>
  <si>
    <t>CORTE</t>
  </si>
  <si>
    <t>ATERRO</t>
  </si>
  <si>
    <t>Totais:</t>
  </si>
  <si>
    <t>OBS: Croqui do bota fora em anexo</t>
  </si>
  <si>
    <t>5.0</t>
  </si>
  <si>
    <t>5.1</t>
  </si>
  <si>
    <t>CPU1</t>
  </si>
  <si>
    <t>REFERENCIA SINAPI/72799</t>
  </si>
  <si>
    <t>CPU2</t>
  </si>
  <si>
    <t>Assentamento de guia (meio-fio) em trecho reto, confeccionada em concreto pré-moldado, dimensões, 100x15x13x30cm (comrpimentoXbase inferiorXbase superiorX altura), para vias urbanas (uso viário)</t>
  </si>
  <si>
    <t>Quantidade de Bairros</t>
  </si>
  <si>
    <t>Comprim.</t>
  </si>
  <si>
    <t>Profundidade do aterro</t>
  </si>
  <si>
    <t>Largura do aterro</t>
  </si>
  <si>
    <t>Total m³</t>
  </si>
  <si>
    <t>Extensão dos meios fios</t>
  </si>
  <si>
    <t>Altura exposta do meio-fio</t>
  </si>
  <si>
    <t>Espesura superior</t>
  </si>
  <si>
    <t>Total m²</t>
  </si>
  <si>
    <t>Reaterro dos meios fios</t>
  </si>
  <si>
    <t>Valor Global:</t>
  </si>
  <si>
    <t>Valor do Repasse:</t>
  </si>
  <si>
    <t>Valor contrapartida:</t>
  </si>
  <si>
    <t>4.42</t>
  </si>
  <si>
    <t>6.0</t>
  </si>
  <si>
    <t>6.1</t>
  </si>
  <si>
    <t>6.1.1</t>
  </si>
  <si>
    <t>6.1.1.2</t>
  </si>
  <si>
    <t>6.2</t>
  </si>
  <si>
    <t>6.2.1</t>
  </si>
  <si>
    <t>6.3</t>
  </si>
  <si>
    <t>6.3.1</t>
  </si>
  <si>
    <t>6.3.2</t>
  </si>
  <si>
    <t>7.0</t>
  </si>
  <si>
    <t>7.1</t>
  </si>
  <si>
    <t>7.2</t>
  </si>
  <si>
    <t>7.2.1</t>
  </si>
  <si>
    <t>7.2.2</t>
  </si>
  <si>
    <t>7.2.3</t>
  </si>
  <si>
    <t>8.0</t>
  </si>
  <si>
    <t>8.1</t>
  </si>
  <si>
    <t>9.0</t>
  </si>
  <si>
    <t>9.1</t>
  </si>
  <si>
    <t>9.1.1</t>
  </si>
  <si>
    <t>9.2</t>
  </si>
  <si>
    <t>9.2.1</t>
  </si>
  <si>
    <t>9.3</t>
  </si>
  <si>
    <t>9.3.1</t>
  </si>
  <si>
    <t>9.3.2</t>
  </si>
  <si>
    <t>10.0</t>
  </si>
  <si>
    <t>10.1</t>
  </si>
  <si>
    <t>11.0</t>
  </si>
  <si>
    <t>11.1</t>
  </si>
  <si>
    <t>12.0</t>
  </si>
  <si>
    <t>14.0</t>
  </si>
  <si>
    <t>14.1</t>
  </si>
  <si>
    <t>9.1.1.2</t>
  </si>
  <si>
    <t>PAVIMENTAÇÃO EM PARALELEPÍPEDO</t>
  </si>
  <si>
    <t>12.1</t>
  </si>
  <si>
    <t>12.2</t>
  </si>
  <si>
    <t>12.2.1</t>
  </si>
  <si>
    <t>13.0</t>
  </si>
  <si>
    <t>15.0</t>
  </si>
  <si>
    <t>15.1</t>
  </si>
  <si>
    <t>15.2</t>
  </si>
  <si>
    <t>16.0</t>
  </si>
  <si>
    <t>16.1</t>
  </si>
  <si>
    <t>16.2</t>
  </si>
  <si>
    <t>10.2</t>
  </si>
  <si>
    <t>10.2.1</t>
  </si>
  <si>
    <t>10.2.2</t>
  </si>
  <si>
    <t>10.2.3</t>
  </si>
  <si>
    <t>12.1.1</t>
  </si>
  <si>
    <t>12.1.1.2</t>
  </si>
  <si>
    <t>12.3</t>
  </si>
  <si>
    <t>12.3.1</t>
  </si>
  <si>
    <t>12.3.2</t>
  </si>
  <si>
    <t>13.1</t>
  </si>
  <si>
    <t>13.2</t>
  </si>
  <si>
    <t>13.2.1</t>
  </si>
  <si>
    <t>13.2.2</t>
  </si>
  <si>
    <t>13.2.3</t>
  </si>
  <si>
    <t xml:space="preserve">TERRAPLENAGEM </t>
  </si>
  <si>
    <t>COM DESONERAÇÃO / ENCARGOS SOCIAIS  DESONERADOS: 86,19%(HORA)   47,54%(MÊS)</t>
  </si>
  <si>
    <t>COMO CALCULAR UM PREÇO SEM ENCARGO?</t>
  </si>
  <si>
    <t>Existem casos que se faz necessário saber o preço de um insumo de mão de obra, ou até mesmo da uma composição de mão de obra sem qualquer encargo social.  Vamos abaixo calcular o preço do insumo ‘Pedreiro’ (código sinapi: 4750):</t>
  </si>
  <si>
    <r>
      <t>Em nosso cálculo o insumo Pedreiro horista na lista de SC (08/2017) é de </t>
    </r>
    <r>
      <rPr>
        <b/>
        <sz val="18"/>
        <color rgb="FF5F727F"/>
        <rFont val="Source Sans Pro"/>
        <family val="2"/>
      </rPr>
      <t>R$18,91</t>
    </r>
    <r>
      <rPr>
        <sz val="18"/>
        <color rgb="FF5F727F"/>
        <rFont val="Source Sans Pro"/>
        <family val="2"/>
      </rPr>
      <t> para não desonerado, e </t>
    </r>
    <r>
      <rPr>
        <b/>
        <sz val="18"/>
        <color rgb="FF5F727F"/>
        <rFont val="Source Sans Pro"/>
        <family val="2"/>
      </rPr>
      <t>R$16,36</t>
    </r>
    <r>
      <rPr>
        <sz val="18"/>
        <color rgb="FF5F727F"/>
        <rFont val="Source Sans Pro"/>
        <family val="2"/>
      </rPr>
      <t> para desonerado;</t>
    </r>
  </si>
  <si>
    <r>
      <t>Conforme divulgado na própria lista Sinapi de SC, os encargos sociais desonerados(%): </t>
    </r>
    <r>
      <rPr>
        <b/>
        <sz val="18"/>
        <color rgb="FF5F727F"/>
        <rFont val="Source Sans Pro"/>
        <family val="2"/>
      </rPr>
      <t>85,34</t>
    </r>
    <r>
      <rPr>
        <sz val="18"/>
        <color rgb="FF5F727F"/>
        <rFont val="Source Sans Pro"/>
        <family val="2"/>
      </rPr>
      <t> e não desonerados(%): </t>
    </r>
    <r>
      <rPr>
        <b/>
        <sz val="18"/>
        <color rgb="FF5F727F"/>
        <rFont val="Source Sans Pro"/>
        <family val="2"/>
      </rPr>
      <t>114,22</t>
    </r>
  </si>
  <si>
    <t>Aplicando a regra básica</t>
  </si>
  <si>
    <r>
      <t>Resultado do preço da mão de obra do Pedreiro sem encargos em SC é de </t>
    </r>
    <r>
      <rPr>
        <b/>
        <sz val="18"/>
        <color rgb="FF5F727F"/>
        <rFont val="Source Sans Pro"/>
        <family val="2"/>
      </rPr>
      <t>R$8,83/hora</t>
    </r>
    <r>
      <rPr>
        <sz val="18"/>
        <color rgb="FF5F727F"/>
        <rFont val="Source Sans Pro"/>
        <family val="2"/>
      </rPr>
      <t> (mês de referência 08/2017)</t>
    </r>
  </si>
  <si>
    <t>CONCLUSÃO</t>
  </si>
  <si>
    <t>Encargos complementares merecem uma atenção especial dos profissionais da construção civil, pois um pequeno erro de interpretação pode levar a um valor totalmente incorreto de um orçamento.</t>
  </si>
  <si>
    <t>Serviço</t>
  </si>
  <si>
    <t>Descrição do Serviço</t>
  </si>
  <si>
    <t>Composição de Preço</t>
  </si>
  <si>
    <t>*</t>
  </si>
  <si>
    <t>Descrição da Composição</t>
  </si>
  <si>
    <t>Unid</t>
  </si>
  <si>
    <t>Quant</t>
  </si>
  <si>
    <t>Custo Unit.</t>
  </si>
  <si>
    <t>Custo Total</t>
  </si>
  <si>
    <t>un</t>
  </si>
  <si>
    <t>0.002</t>
  </si>
  <si>
    <t>Totais</t>
  </si>
  <si>
    <t>Equipamento</t>
  </si>
  <si>
    <t>Material</t>
  </si>
  <si>
    <t>Mão-de-Obra</t>
  </si>
  <si>
    <t>Enc. Social</t>
  </si>
  <si>
    <t>Terçeiros</t>
  </si>
  <si>
    <t>Valor Total</t>
  </si>
  <si>
    <t>Relação Detalhada de Insumos</t>
  </si>
  <si>
    <t>Descrição do insumo</t>
  </si>
  <si>
    <t>M</t>
  </si>
  <si>
    <t>X</t>
  </si>
  <si>
    <t>OBJETO: PAVIMENTAÇÃO EM DIVERSAS RUAS NO MUNICÍPIO DE ARAPIRACA/AL.</t>
  </si>
  <si>
    <t>TERMO DE COMPROMISSO: N° 5.135.00/2017</t>
  </si>
  <si>
    <t>8.31</t>
  </si>
  <si>
    <t>0.19</t>
  </si>
  <si>
    <t>15.80</t>
  </si>
  <si>
    <t>05152/ORSE</t>
  </si>
  <si>
    <t>Sinalização com Cavalete Plástico Desmontável</t>
  </si>
  <si>
    <t>05234/ORSE</t>
  </si>
  <si>
    <t>Cavalete plástico desmontável</t>
  </si>
  <si>
    <t>0.1</t>
  </si>
  <si>
    <t>130.00</t>
  </si>
  <si>
    <t>13.00</t>
  </si>
  <si>
    <t>06111/SINAPI</t>
  </si>
  <si>
    <t>Servente de obras</t>
  </si>
  <si>
    <t>10549/ORSE</t>
  </si>
  <si>
    <t>Encargos Complementares - Servente</t>
  </si>
  <si>
    <t>2.62</t>
  </si>
  <si>
    <t>13.04</t>
  </si>
  <si>
    <t>13.24</t>
  </si>
  <si>
    <t>00158/ORSE</t>
  </si>
  <si>
    <t>Almoço (Participação do empregador)</t>
  </si>
  <si>
    <t>10.00</t>
  </si>
  <si>
    <t>12893/SINAPI</t>
  </si>
  <si>
    <t>Bota de seguranca com biqueira de aco e colarinho acolchoado</t>
  </si>
  <si>
    <t>par</t>
  </si>
  <si>
    <t>39.88</t>
  </si>
  <si>
    <t>12894/SINAPI</t>
  </si>
  <si>
    <t>Capa para chuva em pvc com forro de poliester, com capuz (amarela ou azul)</t>
  </si>
  <si>
    <t>10.80</t>
  </si>
  <si>
    <t>12895/SINAPI</t>
  </si>
  <si>
    <t>Capacete de seguranca aba frontal com suspensao de polietileno, sem jugular (classe b)</t>
  </si>
  <si>
    <t>02711/SINAPI</t>
  </si>
  <si>
    <t>Carrinho de mao de aco capacidade 50 a 60 l, pneu com camara</t>
  </si>
  <si>
    <t>120.00</t>
  </si>
  <si>
    <t>10492/ORSE</t>
  </si>
  <si>
    <t>Cesta Básica</t>
  </si>
  <si>
    <t>0.0001</t>
  </si>
  <si>
    <t>S</t>
  </si>
  <si>
    <t>10517/ORSE</t>
  </si>
  <si>
    <t>Exames admissionais/demissionais (checkup)</t>
  </si>
  <si>
    <t>cj</t>
  </si>
  <si>
    <t>326.00</t>
  </si>
  <si>
    <t>00941/ORSE</t>
  </si>
  <si>
    <t>Fardamento</t>
  </si>
  <si>
    <t>76.90</t>
  </si>
  <si>
    <t>12892/SINAPI</t>
  </si>
  <si>
    <t>Luva raspa de couro, cano curto (punho *7* cm)</t>
  </si>
  <si>
    <t>7.47</t>
  </si>
  <si>
    <t>04729/ORSE</t>
  </si>
  <si>
    <t>Marreta 1 kg com cabo</t>
  </si>
  <si>
    <t>01651/ORSE</t>
  </si>
  <si>
    <t>Óculos branco proteção</t>
  </si>
  <si>
    <t>pr</t>
  </si>
  <si>
    <t>5.70</t>
  </si>
  <si>
    <t>10788/ORSE</t>
  </si>
  <si>
    <t>Pá quadrada</t>
  </si>
  <si>
    <t>17.29</t>
  </si>
  <si>
    <t>10596/ORSE</t>
  </si>
  <si>
    <t>Protetor auricular</t>
  </si>
  <si>
    <t>3.20</t>
  </si>
  <si>
    <t>10599/ORSE</t>
  </si>
  <si>
    <t>Protetor solar fps 30 com 120ml</t>
  </si>
  <si>
    <t>35.90</t>
  </si>
  <si>
    <t>10761/ORSE</t>
  </si>
  <si>
    <t>Refeição - café da manhã ( café com leite e dois pães com manteiga)</t>
  </si>
  <si>
    <t>2.50</t>
  </si>
  <si>
    <t>10362/ORSE</t>
  </si>
  <si>
    <t>Seguro de vida e acidente em grupo</t>
  </si>
  <si>
    <t>5.65</t>
  </si>
  <si>
    <t>P</t>
  </si>
  <si>
    <t>9.49</t>
  </si>
  <si>
    <t>04728/ORSE</t>
  </si>
  <si>
    <t>Talhadeira chata 10"</t>
  </si>
  <si>
    <t>9.45</t>
  </si>
  <si>
    <t>02378/ORSE</t>
  </si>
  <si>
    <t>Vale transporte</t>
  </si>
  <si>
    <t>0.0019</t>
  </si>
  <si>
    <t>3.50</t>
  </si>
  <si>
    <t>CPU3</t>
  </si>
  <si>
    <t>REFERENCIA:  05152/ORSE</t>
  </si>
  <si>
    <t>06111</t>
  </si>
  <si>
    <t>und</t>
  </si>
  <si>
    <t>Confecção de cavalete em perfil metálico para placa de sinalização</t>
  </si>
  <si>
    <t>POVOADO CANAÃ</t>
  </si>
  <si>
    <t>RUA GETULIANO DIAS (TRECHO 01)</t>
  </si>
  <si>
    <t>RUA JOSÉ CAETANO FILHO</t>
  </si>
  <si>
    <t>Total geral RUA GETULIANO DIAS (TRECHO 01):</t>
  </si>
  <si>
    <t>Total geral RUA JOSÉ CAETANO FILHO:</t>
  </si>
  <si>
    <t>Vol, corte acumul, (metros cúbicos)</t>
  </si>
  <si>
    <t>Vol, reutilizável acumul, (metros cúbicos)</t>
  </si>
  <si>
    <t>Vol, aterro acumul, (metros cúbicos)</t>
  </si>
  <si>
    <t>Vol, líquido acumul, (metros cúbicos)</t>
  </si>
  <si>
    <t>Inicio/Fim da Rua</t>
  </si>
  <si>
    <t>15.2.1</t>
  </si>
  <si>
    <t>RUA ANTONIO JUVINO DA SILVA</t>
  </si>
  <si>
    <t>Total geral RUA ANTONIO JUINO DA SILVA:</t>
  </si>
  <si>
    <t>Responsavel Tec.</t>
  </si>
  <si>
    <t>DESONERAÇÃO / ENCARGOS SOCIAIS  DESONERADOS: 84,82%(HORA)   47,07(MÊS)</t>
  </si>
  <si>
    <t>4.12</t>
  </si>
  <si>
    <t>0+00,000</t>
  </si>
  <si>
    <t>0+20,000</t>
  </si>
  <si>
    <t>0+40,000</t>
  </si>
  <si>
    <t>0+60,000</t>
  </si>
  <si>
    <t>0+80,000</t>
  </si>
  <si>
    <t>1+00,000</t>
  </si>
  <si>
    <t>1+20,000</t>
  </si>
  <si>
    <t>1+38,561</t>
  </si>
  <si>
    <t>1+37,206</t>
  </si>
  <si>
    <t>1+40,000</t>
  </si>
  <si>
    <t>1+60,000</t>
  </si>
  <si>
    <t>1+80,000</t>
  </si>
  <si>
    <t>2+00,000</t>
  </si>
  <si>
    <t>2+20,000</t>
  </si>
  <si>
    <t>2+40,000</t>
  </si>
  <si>
    <t>2+60,000</t>
  </si>
  <si>
    <t>2+80,000</t>
  </si>
  <si>
    <t>3+00,000</t>
  </si>
  <si>
    <t>3+20,000</t>
  </si>
  <si>
    <t>3+40,000</t>
  </si>
  <si>
    <t>3+60,000</t>
  </si>
  <si>
    <t>3+80,000</t>
  </si>
  <si>
    <t>4+00,000</t>
  </si>
  <si>
    <t>4+20,000</t>
  </si>
  <si>
    <t>4+40,000</t>
  </si>
  <si>
    <t>4+60,000</t>
  </si>
  <si>
    <t>4+80,000</t>
  </si>
  <si>
    <t>0+25,111</t>
  </si>
  <si>
    <t>1+27,815</t>
  </si>
  <si>
    <t>2+61,784</t>
  </si>
  <si>
    <t>1+86,766</t>
  </si>
  <si>
    <t>1.2</t>
  </si>
  <si>
    <t>1.3</t>
  </si>
  <si>
    <t>Administração Local e Manutenção do canteiro</t>
  </si>
  <si>
    <t>5.2</t>
  </si>
  <si>
    <t>SICRO</t>
  </si>
  <si>
    <t xml:space="preserve">Fornecimento e implantação de placa de regulamentação em aço D = 0,60 m - película retrorrefletiva tipo I e SI </t>
  </si>
  <si>
    <t>5.3</t>
  </si>
  <si>
    <t>Fornecimento e implantação de suporte e travessa para placa de sinalização em madeira de lei tratada 8 x 8 cm</t>
  </si>
  <si>
    <t>5.4</t>
  </si>
  <si>
    <t>73916/002</t>
  </si>
  <si>
    <t>Placa esmaltada para identificação nr de rua, dimensões 45x25cm</t>
  </si>
  <si>
    <t>8.2</t>
  </si>
  <si>
    <t>8.3</t>
  </si>
  <si>
    <t>8.4</t>
  </si>
  <si>
    <t>11.2</t>
  </si>
  <si>
    <t>11.3</t>
  </si>
  <si>
    <t>11.4</t>
  </si>
  <si>
    <t>14.2</t>
  </si>
  <si>
    <t>14.3</t>
  </si>
  <si>
    <t>FEVEREIRO/2019</t>
  </si>
  <si>
    <t>Transporte com caminhão basculante de 18 m3, em via urbana pavimentada  m3xkm, dmt acima de 30 km(unidade: m3xkm). af_09/2016</t>
  </si>
  <si>
    <t>Sinapi-fev/19</t>
  </si>
  <si>
    <t>Engenheiro civil de obra junior com encargos complementares</t>
  </si>
  <si>
    <t>Encarregado geral de obras com encargos complementares</t>
  </si>
  <si>
    <t>Almoxarife</t>
  </si>
  <si>
    <t>CONSUMOS</t>
  </si>
  <si>
    <t>AGETOP CIVIL-fev/19</t>
  </si>
  <si>
    <t xml:space="preserve">consumo de agua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</si>
  <si>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consumo de energia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</si>
  <si>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kw/h</t>
  </si>
  <si>
    <t>Orse-fev/19</t>
  </si>
  <si>
    <t>EQUIPAMENTO DE PROTEÇÃO INDIVIDUAL - EPI</t>
  </si>
  <si>
    <t xml:space="preserve">bota de couro reforçada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</si>
  <si>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</t>
  </si>
  <si>
    <t>IOPES-fev/19</t>
  </si>
  <si>
    <t>capa de chuva amarela</t>
  </si>
  <si>
    <t xml:space="preserve">UN </t>
  </si>
  <si>
    <t>SINAPI-fev/19</t>
  </si>
  <si>
    <t>capacete c/ carneira</t>
  </si>
  <si>
    <t>fardamento (bata e calça)</t>
  </si>
  <si>
    <t>CJ</t>
  </si>
  <si>
    <t>36.20.330</t>
  </si>
  <si>
    <t>CPOS-fev/19</t>
  </si>
  <si>
    <t>luva de proteção</t>
  </si>
  <si>
    <t>COM DESONERAÇÃO / ENCARGOS SOCIAIS  DESONERADOS: 84,82%(HORA)   47,07%(MÊS)</t>
  </si>
  <si>
    <t>DISCRIMINAÇÃO</t>
  </si>
  <si>
    <t>UNID.</t>
  </si>
  <si>
    <t>QUANT.</t>
  </si>
  <si>
    <t>DMT                   (Km)</t>
  </si>
  <si>
    <t>PESO                  (ton)</t>
  </si>
  <si>
    <t>MOMENTO              (t/Km)</t>
  </si>
  <si>
    <t>CONSUMO</t>
  </si>
  <si>
    <t>CUSTO UNITÁRIO                    (R$)</t>
  </si>
  <si>
    <t>CUSTO TOTAL  (R$)</t>
  </si>
  <si>
    <t>OBSERVAÇÃO</t>
  </si>
  <si>
    <t>PESSOAL</t>
  </si>
  <si>
    <t>PASSAGEM</t>
  </si>
  <si>
    <t>Viagem de Maceió a Arapiraca</t>
  </si>
  <si>
    <t>Engenheiro civil</t>
  </si>
  <si>
    <t>Encarregado</t>
  </si>
  <si>
    <t>1.4</t>
  </si>
  <si>
    <t>Operador de Retro Escavadeira</t>
  </si>
  <si>
    <t>1.5</t>
  </si>
  <si>
    <t>Operador de Trator de Esteira</t>
  </si>
  <si>
    <t>1.6</t>
  </si>
  <si>
    <t>Operador de Motoniveladora</t>
  </si>
  <si>
    <t>1.7</t>
  </si>
  <si>
    <t>Operador de Carregadeira de PNEUS</t>
  </si>
  <si>
    <t>1.8</t>
  </si>
  <si>
    <t>Operador de Rolo Autopropelido Pé-de-Carneiro</t>
  </si>
  <si>
    <t>Operador de Rolo de Liso</t>
  </si>
  <si>
    <t>SUBTOTAL 01</t>
  </si>
  <si>
    <t>* Profissionais que vão transportar veículos para o canteiro da obra</t>
  </si>
  <si>
    <t>SAL. HORA</t>
  </si>
  <si>
    <t>N° DE HORAS</t>
  </si>
  <si>
    <t>Motorista de Caminhão Basculante</t>
  </si>
  <si>
    <t>2.2</t>
  </si>
  <si>
    <t>Motorista de Caminhão</t>
  </si>
  <si>
    <t>2.3</t>
  </si>
  <si>
    <t>Motorista de Caminhão Pipa</t>
  </si>
  <si>
    <t>2.4</t>
  </si>
  <si>
    <t>Motorista de Caminhão Tanque 10.000 l ( 150 Kw )</t>
  </si>
  <si>
    <t>SUBTOTAL 02</t>
  </si>
  <si>
    <t>VEÍCULOS LEVES E CAMINHÕES COMUNS</t>
  </si>
  <si>
    <t>LITROS / KM</t>
  </si>
  <si>
    <t>COMBÚSTIVEL</t>
  </si>
  <si>
    <t>Caminhão Basculante 10m3 ( 170 Kw )</t>
  </si>
  <si>
    <t>Caminhão de Carroceria fixa 15 t ( 170 Kw )</t>
  </si>
  <si>
    <t>Caminhão de Carroceria fixa 9 t</t>
  </si>
  <si>
    <t>Caminhão Comboio (melosa)</t>
  </si>
  <si>
    <t>Caminhão Munck</t>
  </si>
  <si>
    <t>2.6</t>
  </si>
  <si>
    <t>Caminhão Tanque 10.000 l ( 170 Kw )</t>
  </si>
  <si>
    <t>2.5</t>
  </si>
  <si>
    <t>Caminhão Tanque 6.000 l ( pipa )</t>
  </si>
  <si>
    <t>Harch 1.0 Flex (72CV)</t>
  </si>
  <si>
    <t>2.9</t>
  </si>
  <si>
    <t>Automóvel até 100 HP</t>
  </si>
  <si>
    <t>EQUIPAMENTOS DE GRANDE PORTE</t>
  </si>
  <si>
    <t>TRANSP. CAVALO MECÂNICO</t>
  </si>
  <si>
    <t>Trator de Esteira ( 104 Kw )</t>
  </si>
  <si>
    <t>Motoniveladora  120 H</t>
  </si>
  <si>
    <t>Motoniveladora  140 H</t>
  </si>
  <si>
    <t>4.3</t>
  </si>
  <si>
    <t>Carregadeira de Pneus Cartepillar 924 G</t>
  </si>
  <si>
    <t>4.5</t>
  </si>
  <si>
    <t>Carregadeira de Pneus Cartepillar 950 G</t>
  </si>
  <si>
    <t>4.6</t>
  </si>
  <si>
    <t>Rolo compactador CA-25 - Pé-de-Carneiro</t>
  </si>
  <si>
    <t>4.4</t>
  </si>
  <si>
    <t>Rolo Comp. Vibratório CA-25 -  Liso</t>
  </si>
  <si>
    <t>4.8</t>
  </si>
  <si>
    <t>Trator Agrícola</t>
  </si>
  <si>
    <t>4.9</t>
  </si>
  <si>
    <t>Usina de M.B.U.F.</t>
  </si>
  <si>
    <t>4.10</t>
  </si>
  <si>
    <t>Retroescavadeira de Pneus</t>
  </si>
  <si>
    <t>4.11</t>
  </si>
  <si>
    <t>Escavadora Hidraúlica de Esteira</t>
  </si>
  <si>
    <t>Grade de Discos</t>
  </si>
  <si>
    <t>4.13</t>
  </si>
  <si>
    <t>Grupo Gerador</t>
  </si>
  <si>
    <t>SUBTOTAL 04</t>
  </si>
  <si>
    <t>TOTAL (01 a 04)</t>
  </si>
  <si>
    <t>LUCRO DE DESPESAS INDIRETAS - LDI (21,35%)</t>
  </si>
  <si>
    <t xml:space="preserve">TOTAL (Mobilização) </t>
  </si>
  <si>
    <t xml:space="preserve">Mobilização </t>
  </si>
  <si>
    <t>Desmobilização</t>
  </si>
  <si>
    <t>Sicro-fev/ /19</t>
  </si>
  <si>
    <t xml:space="preserve">Rua </t>
  </si>
  <si>
    <t>Volume de corte (Bota fora)</t>
  </si>
  <si>
    <t>Sicro-fev/19</t>
  </si>
  <si>
    <t>Relatório do volume</t>
  </si>
  <si>
    <t>Alinhamento:  Alinamento Rua Ana Francisca Ferreira (trecho 01)</t>
  </si>
  <si>
    <t>Grupo de linhas de amostra:  Seções Rua Ana Francisca Ferreira (trecho 01)</t>
  </si>
  <si>
    <t>Estaca inicial:  0+00,000</t>
  </si>
  <si>
    <t>Estaca final:  2+90,625</t>
  </si>
  <si>
    <t>2+90,625</t>
  </si>
  <si>
    <t>Alinhamento:  Alinhamento Rua Ana Francisca Ferreira (trecho 02)</t>
  </si>
  <si>
    <t>Grupo de linhas de amostra:  Seções Rua Ana Francisca Ferreira (trecho 02)</t>
  </si>
  <si>
    <t>Estaca final:  2+93,448</t>
  </si>
  <si>
    <t>2+93,448</t>
  </si>
  <si>
    <t>RUA ANA FRANCISCA FERREIRA (TRECHO 01)</t>
  </si>
  <si>
    <t>RUA ANA FRANCISCA FERREIRA (TRECHO 02)</t>
  </si>
  <si>
    <t>Total geral RUA ANA FRANCISCA FERREIRA (TRECHO 02):</t>
  </si>
  <si>
    <t>Total geral RUA ANA FRANCISCA FERREIRA (TRECHO 01):</t>
  </si>
  <si>
    <t>SERVIÇOS PRELIMINARES</t>
  </si>
  <si>
    <t>Mobilização de pessoal e de equipamentos</t>
  </si>
  <si>
    <t>Desmobilização de pessoal e de equipamentos</t>
  </si>
  <si>
    <t>ORSE</t>
  </si>
  <si>
    <t>Locação de container - Escritório com banheiro - 6,20 x 2,20m</t>
  </si>
  <si>
    <t>PLANILHA DE COMPOSIÇÕES DE PREÇO UNITÁRIO SEM DESONERAÇÃO</t>
  </si>
  <si>
    <t>PLANILHA DE COMPOSIÇÕES DE PREÇO UNITÁRIO DESONERADO</t>
  </si>
  <si>
    <t xml:space="preserve">Consumo de energia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</si>
  <si>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Consumo de agua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</si>
  <si>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CPU 3</t>
  </si>
  <si>
    <t>CPU4</t>
  </si>
  <si>
    <t>CPU5</t>
  </si>
  <si>
    <t>14.4</t>
  </si>
  <si>
    <t>15.1.1</t>
  </si>
  <si>
    <t>15.1.1.2</t>
  </si>
  <si>
    <t>15.3</t>
  </si>
  <si>
    <t>15.3.1</t>
  </si>
  <si>
    <t>15.3.2</t>
  </si>
  <si>
    <t>16.2.1</t>
  </si>
  <si>
    <t>16.2.2</t>
  </si>
  <si>
    <t>16.2.3</t>
  </si>
  <si>
    <t>17.0</t>
  </si>
  <si>
    <t>17.1</t>
  </si>
  <si>
    <t>17.2</t>
  </si>
  <si>
    <t>17.3</t>
  </si>
  <si>
    <t>17.4</t>
  </si>
  <si>
    <t xml:space="preserve">CPU3 - DESMOBILIZAÇÃO DE PESSOAL, VEÍCULOS E EQUIPAMENTOS </t>
  </si>
  <si>
    <t>CPU 03</t>
  </si>
  <si>
    <t>CPU 02</t>
  </si>
  <si>
    <t xml:space="preserve">CPU2-MOBILIZAÇÃO DE PESSOAL, VEÍCULOS E EQUIPAMENTOS </t>
  </si>
  <si>
    <t>PREFEITUIRA MUNICIPAL DE ARAPIRACA</t>
  </si>
  <si>
    <t>CURVA ABC</t>
  </si>
  <si>
    <t>Descrição dos Serviços</t>
  </si>
  <si>
    <t>Und</t>
  </si>
  <si>
    <t>Unit R$ S/ BDI</t>
  </si>
  <si>
    <t>Unit R$ C/BDI</t>
  </si>
  <si>
    <t xml:space="preserve">% </t>
  </si>
  <si>
    <t>% ACUMULADA</t>
  </si>
  <si>
    <t>FAIXA</t>
  </si>
  <si>
    <t>A</t>
  </si>
  <si>
    <t>B</t>
  </si>
  <si>
    <t>C</t>
  </si>
  <si>
    <t>Total:</t>
  </si>
  <si>
    <t>SALDO A REPROGRAMAR</t>
  </si>
  <si>
    <t>ARAPIRACA, 18 DE SETEMBRO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</si>
</sst>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3" formatCode="_-* #,##0.00_-;\-* #,##0.00_-;_-* &quot;-&quot;??_-;_-@_-"/>
    <numFmt numFmtId="164" formatCode="&quot;R$&quot;\ #,##0;\-&quot;R$&quot;\ #,##0"/>
    <numFmt numFmtId="165" formatCode="_-&quot;R$&quot;\ * #,##0.00_-;\-&quot;R$&quot;\ * #,##0.00_-;_-&quot;R$&quot;\ * &quot;-&quot;??_-;_-@_-"/>
    <numFmt numFmtId="166" formatCode="_(&quot;R$ &quot;* #,##0.00_);_(&quot;R$ &quot;* \(#,##0.00\);_(&quot;R$ &quot;* &quot;-&quot;??_);_(@_)"/>
    <numFmt numFmtId="167" formatCode="_(* #,##0.00_);_(* \(#,##0.00\);_(* &quot;-&quot;??_);_(@_)"/>
    <numFmt numFmtId="168" formatCode="0.000000%"/>
    <numFmt numFmtId="169" formatCode="&quot;R$&quot;#,##0_);\(&quot;R$&quot;#,##0\)"/>
    <numFmt numFmtId="170" formatCode="#,##0.000"/>
    <numFmt numFmtId="171" formatCode="0.000"/>
    <numFmt numFmtId="172" formatCode="_(* #,##0.000_);_(* \(#,##0.000\);_(* &quot;-&quot;??_);_(@_)"/>
    <numFmt numFmtId="173" formatCode="##.##000"/>
    <numFmt numFmtId="174" formatCode="00"/>
    <numFmt numFmtId="175" formatCode="0.0"/>
    <numFmt numFmtId="176" formatCode="0.000%"/>
    <numFmt numFmtId="177" formatCode="_(* #,##0.00_);_(* \(#,##0.00\);_(* \-??_);_(@_)"/>
    <numFmt numFmtId="178" formatCode="#,##0.0000"/>
    <numFmt numFmtId="179" formatCode="&quot;R$&quot;\ #,##0.00"/>
    <numFmt numFmtId="180" formatCode="0.0000%"/>
    <numFmt numFmtId="181" formatCode="_(* #,##0.0000000_);_(* \(#,##0.0000000\);_(* &quot;-&quot;??_);_(@_)"/>
  </numFmts>
  <fonts count="10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24"/>
      <name val="Century Gothic"/>
      <family val="2"/>
    </font>
    <font>
      <sz val="12"/>
      <name val="Century Gothic"/>
      <family val="2"/>
    </font>
    <font>
      <sz val="16"/>
      <name val="Century Gothic"/>
      <family val="2"/>
    </font>
    <font>
      <b/>
      <sz val="18"/>
      <color indexed="8"/>
      <name val="Calibri"/>
      <family val="2"/>
    </font>
    <font>
      <sz val="11"/>
      <color indexed="17"/>
      <name val="Calibri"/>
      <family val="2"/>
    </font>
    <font>
      <b/>
      <sz val="8"/>
      <color indexed="8"/>
      <name val="Helvetica"/>
      <family val="2"/>
    </font>
    <font>
      <b/>
      <sz val="10"/>
      <color indexed="8"/>
      <name val="Calibri"/>
      <family val="2"/>
    </font>
    <font>
      <b/>
      <sz val="10"/>
      <color indexed="8"/>
      <name val="Calibri"/>
      <family val="2"/>
    </font>
    <font>
      <sz val="8"/>
      <color indexed="8"/>
      <name val="Helvetica"/>
      <family val="2"/>
    </font>
    <font>
      <b/>
      <sz val="9"/>
      <color indexed="8"/>
      <name val="Calibri"/>
      <family val="2"/>
    </font>
    <font>
      <sz val="8"/>
      <color indexed="10"/>
      <name val="Helvetica"/>
      <family val="2"/>
    </font>
    <font>
      <b/>
      <sz val="9"/>
      <color indexed="8"/>
      <name val="Helvetica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Helvetica"/>
      <family val="2"/>
    </font>
    <font>
      <sz val="10"/>
      <color indexed="8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b/>
      <sz val="8"/>
      <name val="Helvetica"/>
      <family val="2"/>
    </font>
    <font>
      <sz val="8"/>
      <color indexed="8"/>
      <name val="Helvetica"/>
    </font>
    <font>
      <b/>
      <sz val="20"/>
      <color indexed="8"/>
      <name val="Calibri"/>
      <family val="2"/>
    </font>
    <font>
      <b/>
      <sz val="18"/>
      <name val="Century Gothic"/>
      <family val="2"/>
    </font>
    <font>
      <b/>
      <sz val="18"/>
      <color indexed="8"/>
      <name val="Helvetica"/>
      <family val="2"/>
    </font>
    <font>
      <sz val="12"/>
      <name val="Times New Roman"/>
      <family val="1"/>
    </font>
    <font>
      <sz val="10"/>
      <color indexed="8"/>
      <name val="Helvetica"/>
      <family val="2"/>
    </font>
    <font>
      <b/>
      <sz val="10"/>
      <color indexed="8"/>
      <name val="Helvetica"/>
      <family val="2"/>
    </font>
    <font>
      <b/>
      <sz val="10"/>
      <color indexed="8"/>
      <name val="Helvetica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color indexed="10"/>
      <name val="Times New Roman"/>
      <family val="1"/>
    </font>
    <font>
      <b/>
      <sz val="12"/>
      <color indexed="10"/>
      <name val="Times New Roman"/>
      <family val="1"/>
    </font>
    <font>
      <sz val="12"/>
      <color indexed="8"/>
      <name val="Times New Roman"/>
      <family val="1"/>
    </font>
    <font>
      <b/>
      <sz val="8"/>
      <color indexed="8"/>
      <name val="Helvetica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0"/>
      <name val="Century Gothic"/>
      <family val="2"/>
    </font>
    <font>
      <b/>
      <sz val="10"/>
      <color rgb="FF000000"/>
      <name val="Helvetica"/>
    </font>
    <font>
      <sz val="10"/>
      <color indexed="8"/>
      <name val="Helvetica"/>
    </font>
    <font>
      <b/>
      <sz val="12"/>
      <name val="Century Gothic"/>
      <family val="2"/>
    </font>
    <font>
      <sz val="8"/>
      <name val="Century Gothic"/>
      <family val="2"/>
    </font>
    <font>
      <b/>
      <sz val="14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22"/>
      <name val="Arial"/>
      <family val="2"/>
    </font>
    <font>
      <sz val="16"/>
      <name val="Swis721 Md BT"/>
      <family val="2"/>
    </font>
    <font>
      <sz val="24"/>
      <color indexed="8"/>
      <name val="Calibri"/>
      <family val="2"/>
    </font>
    <font>
      <b/>
      <sz val="14"/>
      <name val="Century Gothic"/>
      <family val="2"/>
    </font>
    <font>
      <b/>
      <sz val="14"/>
      <name val="Calibri"/>
      <family val="2"/>
    </font>
    <font>
      <b/>
      <sz val="10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sz val="11"/>
      <name val="Arial"/>
      <family val="2"/>
    </font>
    <font>
      <sz val="11"/>
      <name val="Times New Roman"/>
      <family val="1"/>
    </font>
    <font>
      <b/>
      <u/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entury Gothic"/>
      <family val="2"/>
    </font>
    <font>
      <sz val="11"/>
      <name val="Century Gothic"/>
      <family val="2"/>
    </font>
    <font>
      <sz val="11"/>
      <name val="Helvetica"/>
      <family val="2"/>
    </font>
    <font>
      <b/>
      <sz val="11"/>
      <name val="Helvetica"/>
      <family val="2"/>
    </font>
    <font>
      <b/>
      <sz val="11"/>
      <name val="Helvetica"/>
    </font>
    <font>
      <b/>
      <sz val="18"/>
      <color rgb="FF3C3950"/>
      <name val="Source Sans Pro"/>
      <family val="2"/>
    </font>
    <font>
      <sz val="18"/>
      <color rgb="FF5F727F"/>
      <name val="Source Sans Pro"/>
      <family val="2"/>
    </font>
    <font>
      <sz val="12"/>
      <color rgb="FF5F727F"/>
      <name val="Source Sans Pro"/>
      <family val="2"/>
    </font>
    <font>
      <b/>
      <sz val="18"/>
      <color rgb="FF5F727F"/>
      <name val="Source Sans Pro"/>
      <family val="2"/>
    </font>
    <font>
      <b/>
      <sz val="8"/>
      <name val="Verdana"/>
      <family val="2"/>
    </font>
    <font>
      <sz val="8"/>
      <name val="Verdana"/>
      <family val="2"/>
    </font>
    <font>
      <b/>
      <sz val="12"/>
      <color indexed="8"/>
      <name val="Helvetica"/>
    </font>
    <font>
      <sz val="11"/>
      <name val="Times New Roman"/>
      <family val="1"/>
      <charset val="1"/>
    </font>
    <font>
      <i/>
      <sz val="11"/>
      <color rgb="FF2F5597"/>
      <name val="Arial Black"/>
      <family val="2"/>
      <charset val="1"/>
    </font>
    <font>
      <b/>
      <sz val="11"/>
      <name val="Times New Roman"/>
      <family val="1"/>
      <charset val="1"/>
    </font>
    <font>
      <b/>
      <sz val="12"/>
      <name val="Times New Roman"/>
      <family val="1"/>
      <charset val="1"/>
    </font>
    <font>
      <i/>
      <sz val="11"/>
      <name val="Times New Roman"/>
      <family val="1"/>
      <charset val="1"/>
    </font>
    <font>
      <b/>
      <sz val="24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0"/>
      <color indexed="10"/>
      <name val="Arial"/>
      <family val="2"/>
    </font>
    <font>
      <sz val="10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2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lightUp">
        <bgColor indexed="26"/>
      </patternFill>
    </fill>
    <fill>
      <patternFill patternType="solid">
        <fgColor indexed="27"/>
        <bgColor indexed="64"/>
      </patternFill>
    </fill>
    <fill>
      <patternFill patternType="solid">
        <fgColor rgb="FFEBF5E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CCFF"/>
        <bgColor rgb="FFC0C0C0"/>
      </patternFill>
    </fill>
    <fill>
      <patternFill patternType="solid">
        <fgColor rgb="FFFFFFFF"/>
        <bgColor rgb="FFFFFFC0"/>
      </patternFill>
    </fill>
    <fill>
      <patternFill patternType="solid">
        <fgColor rgb="FFC0C0C0"/>
        <bgColor rgb="FFD9D9D9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7"/>
        <bgColor indexed="64"/>
      </patternFill>
    </fill>
  </fills>
  <borders count="1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rgb="FF003300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rgb="FF003300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rgb="FF003300"/>
      </bottom>
      <diagonal/>
    </border>
    <border>
      <left style="thin">
        <color auto="1"/>
      </left>
      <right style="thin">
        <color rgb="FF003300"/>
      </right>
      <top style="hair">
        <color auto="1"/>
      </top>
      <bottom/>
      <diagonal/>
    </border>
    <border>
      <left style="thin">
        <color auto="1"/>
      </left>
      <right/>
      <top style="thin">
        <color rgb="FF003300"/>
      </top>
      <bottom style="thin">
        <color auto="1"/>
      </bottom>
      <diagonal/>
    </border>
    <border>
      <left style="thin">
        <color rgb="FF003300"/>
      </left>
      <right style="thin">
        <color auto="1"/>
      </right>
      <top/>
      <bottom/>
      <diagonal/>
    </border>
    <border>
      <left style="thin">
        <color rgb="FF003300"/>
      </left>
      <right style="thin">
        <color rgb="FF003300"/>
      </right>
      <top style="hair">
        <color auto="1"/>
      </top>
      <bottom style="hair">
        <color auto="1"/>
      </bottom>
      <diagonal/>
    </border>
    <border>
      <left style="thin">
        <color rgb="FF003300"/>
      </left>
      <right style="thin">
        <color rgb="FF003300"/>
      </right>
      <top style="hair">
        <color auto="1"/>
      </top>
      <bottom style="thin">
        <color auto="1"/>
      </bottom>
      <diagonal/>
    </border>
    <border>
      <left/>
      <right style="thin">
        <color rgb="FF003300"/>
      </right>
      <top style="hair">
        <color auto="1"/>
      </top>
      <bottom style="hair">
        <color auto="1"/>
      </bottom>
      <diagonal/>
    </border>
    <border>
      <left/>
      <right style="thin">
        <color rgb="FF003300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rgb="FF003300"/>
      </right>
      <top style="thin">
        <color auto="1"/>
      </top>
      <bottom style="hair">
        <color auto="1"/>
      </bottom>
      <diagonal/>
    </border>
    <border>
      <left style="thin">
        <color rgb="FF003300"/>
      </left>
      <right style="thin">
        <color rgb="FF003300"/>
      </right>
      <top style="thin">
        <color auto="1"/>
      </top>
      <bottom style="hair">
        <color auto="1"/>
      </bottom>
      <diagonal/>
    </border>
    <border>
      <left/>
      <right style="thin">
        <color rgb="FF003300"/>
      </right>
      <top style="thin">
        <color auto="1"/>
      </top>
      <bottom style="hair">
        <color auto="1"/>
      </bottom>
      <diagonal/>
    </border>
    <border>
      <left style="thin">
        <color rgb="FF003300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rgb="FF003300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7">
    <xf numFmtId="0" fontId="0" fillId="0" borderId="0"/>
    <xf numFmtId="165" fontId="15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1" fillId="0" borderId="0"/>
    <xf numFmtId="0" fontId="42" fillId="0" borderId="0"/>
    <xf numFmtId="0" fontId="1" fillId="0" borderId="0"/>
    <xf numFmtId="0" fontId="20" fillId="0" borderId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5" fillId="0" borderId="0" applyFont="0" applyFill="0" applyBorder="0" applyAlignment="0" applyProtection="0"/>
    <xf numFmtId="169" fontId="1" fillId="0" borderId="0" applyFill="0" applyBorder="0" applyAlignment="0" applyProtection="0"/>
    <xf numFmtId="167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67" fontId="1" fillId="0" borderId="0" applyFill="0" applyBorder="0" applyAlignment="0" applyProtection="0"/>
    <xf numFmtId="9" fontId="1" fillId="0" borderId="0" applyFill="0" applyBorder="0" applyAlignment="0" applyProtection="0"/>
    <xf numFmtId="165" fontId="15" fillId="0" borderId="0" applyFont="0" applyFill="0" applyBorder="0" applyAlignment="0" applyProtection="0"/>
    <xf numFmtId="0" fontId="1" fillId="0" borderId="0"/>
    <xf numFmtId="164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ill="0" applyBorder="0" applyAlignment="0" applyProtection="0"/>
  </cellStyleXfs>
  <cellXfs count="965">
    <xf numFmtId="0" fontId="0" fillId="0" borderId="0" xfId="0"/>
    <xf numFmtId="4" fontId="0" fillId="0" borderId="0" xfId="0" applyNumberFormat="1"/>
    <xf numFmtId="10" fontId="0" fillId="0" borderId="0" xfId="0" applyNumberFormat="1"/>
    <xf numFmtId="0" fontId="4" fillId="2" borderId="0" xfId="2" applyFont="1" applyFill="1" applyAlignment="1">
      <alignment vertical="justify"/>
    </xf>
    <xf numFmtId="0" fontId="6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 wrapText="1"/>
    </xf>
    <xf numFmtId="166" fontId="0" fillId="0" borderId="0" xfId="0" applyNumberFormat="1"/>
    <xf numFmtId="0" fontId="5" fillId="2" borderId="0" xfId="2" applyFont="1" applyFill="1" applyAlignment="1">
      <alignment vertical="justify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4" fontId="11" fillId="2" borderId="0" xfId="0" applyNumberFormat="1" applyFont="1" applyFill="1" applyAlignment="1">
      <alignment vertical="center"/>
    </xf>
    <xf numFmtId="4" fontId="0" fillId="0" borderId="0" xfId="0" applyNumberFormat="1" applyAlignment="1">
      <alignment horizontal="center"/>
    </xf>
    <xf numFmtId="4" fontId="2" fillId="0" borderId="0" xfId="0" applyNumberFormat="1" applyFont="1" applyAlignment="1">
      <alignment horizontal="center"/>
    </xf>
    <xf numFmtId="4" fontId="0" fillId="0" borderId="0" xfId="11" applyNumberFormat="1" applyFont="1" applyAlignment="1">
      <alignment horizontal="center"/>
    </xf>
    <xf numFmtId="43" fontId="0" fillId="0" borderId="0" xfId="0" applyNumberFormat="1"/>
    <xf numFmtId="0" fontId="2" fillId="0" borderId="0" xfId="0" applyFont="1"/>
    <xf numFmtId="166" fontId="11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horizontal="center"/>
    </xf>
    <xf numFmtId="0" fontId="19" fillId="0" borderId="0" xfId="0" applyFont="1"/>
    <xf numFmtId="0" fontId="3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justify"/>
    </xf>
    <xf numFmtId="167" fontId="22" fillId="2" borderId="0" xfId="13" applyFont="1" applyFill="1" applyAlignment="1" applyProtection="1">
      <alignment vertical="top"/>
      <protection hidden="1"/>
    </xf>
    <xf numFmtId="167" fontId="21" fillId="2" borderId="0" xfId="13" applyFont="1" applyFill="1" applyAlignment="1" applyProtection="1">
      <alignment vertical="top"/>
      <protection hidden="1"/>
    </xf>
    <xf numFmtId="167" fontId="22" fillId="0" borderId="0" xfId="13" applyFont="1" applyAlignment="1" applyProtection="1">
      <alignment vertical="top"/>
      <protection hidden="1"/>
    </xf>
    <xf numFmtId="167" fontId="23" fillId="2" borderId="0" xfId="13" applyFont="1" applyFill="1" applyAlignment="1" applyProtection="1">
      <alignment vertical="top"/>
      <protection hidden="1"/>
    </xf>
    <xf numFmtId="4" fontId="16" fillId="0" borderId="0" xfId="0" applyNumberFormat="1" applyFont="1" applyAlignment="1">
      <alignment horizontal="center"/>
    </xf>
    <xf numFmtId="0" fontId="16" fillId="0" borderId="0" xfId="0" applyFont="1"/>
    <xf numFmtId="0" fontId="26" fillId="2" borderId="0" xfId="0" applyFont="1" applyFill="1" applyAlignment="1">
      <alignment horizontal="center" vertical="center"/>
    </xf>
    <xf numFmtId="0" fontId="3" fillId="2" borderId="0" xfId="2" applyFont="1" applyFill="1" applyAlignment="1">
      <alignment vertical="center"/>
    </xf>
    <xf numFmtId="10" fontId="8" fillId="2" borderId="0" xfId="0" applyNumberFormat="1" applyFont="1" applyFill="1" applyAlignment="1">
      <alignment horizontal="left" vertical="center"/>
    </xf>
    <xf numFmtId="166" fontId="11" fillId="2" borderId="0" xfId="0" applyNumberFormat="1" applyFont="1" applyFill="1" applyAlignment="1">
      <alignment horizontal="center" vertical="center"/>
    </xf>
    <xf numFmtId="166" fontId="12" fillId="3" borderId="0" xfId="0" applyNumberFormat="1" applyFont="1" applyFill="1" applyAlignment="1">
      <alignment horizontal="center" vertical="center"/>
    </xf>
    <xf numFmtId="165" fontId="11" fillId="4" borderId="0" xfId="0" applyNumberFormat="1" applyFont="1" applyFill="1" applyAlignment="1">
      <alignment horizontal="right" vertical="center" wrapText="1"/>
    </xf>
    <xf numFmtId="165" fontId="8" fillId="3" borderId="0" xfId="0" applyNumberFormat="1" applyFont="1" applyFill="1" applyAlignment="1">
      <alignment horizontal="right" vertical="center" wrapText="1"/>
    </xf>
    <xf numFmtId="165" fontId="13" fillId="4" borderId="0" xfId="0" applyNumberFormat="1" applyFont="1" applyFill="1" applyAlignment="1">
      <alignment horizontal="right" vertical="center" wrapText="1"/>
    </xf>
    <xf numFmtId="165" fontId="8" fillId="4" borderId="0" xfId="0" applyNumberFormat="1" applyFont="1" applyFill="1" applyAlignment="1">
      <alignment horizontal="right" vertical="center" wrapText="1"/>
    </xf>
    <xf numFmtId="43" fontId="14" fillId="3" borderId="0" xfId="0" applyNumberFormat="1" applyFont="1" applyFill="1" applyAlignment="1">
      <alignment horizontal="right" vertical="center" wrapText="1"/>
    </xf>
    <xf numFmtId="166" fontId="2" fillId="0" borderId="0" xfId="0" applyNumberFormat="1" applyFont="1"/>
    <xf numFmtId="168" fontId="2" fillId="0" borderId="0" xfId="0" applyNumberFormat="1" applyFont="1"/>
    <xf numFmtId="167" fontId="8" fillId="0" borderId="0" xfId="11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49" fontId="8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166" fontId="8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horizontal="right" vertical="center"/>
    </xf>
    <xf numFmtId="4" fontId="8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0" xfId="0" applyNumberFormat="1" applyFont="1" applyAlignment="1">
      <alignment vertical="center"/>
    </xf>
    <xf numFmtId="4" fontId="11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horizontal="right" vertical="center"/>
    </xf>
    <xf numFmtId="49" fontId="1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49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horizontal="right" vertical="center"/>
    </xf>
    <xf numFmtId="166" fontId="25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2" fontId="8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4" fontId="25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center" vertical="center"/>
    </xf>
    <xf numFmtId="49" fontId="24" fillId="0" borderId="0" xfId="0" applyNumberFormat="1" applyFont="1" applyAlignment="1">
      <alignment vertical="center"/>
    </xf>
    <xf numFmtId="166" fontId="24" fillId="0" borderId="0" xfId="0" applyNumberFormat="1" applyFont="1" applyAlignment="1">
      <alignment horizontal="right" vertical="center"/>
    </xf>
    <xf numFmtId="0" fontId="14" fillId="0" borderId="0" xfId="0" applyFont="1" applyAlignment="1">
      <alignment vertical="center"/>
    </xf>
    <xf numFmtId="49" fontId="14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/>
    </xf>
    <xf numFmtId="166" fontId="14" fillId="0" borderId="0" xfId="0" applyNumberFormat="1" applyFont="1" applyAlignment="1">
      <alignment horizontal="right" vertical="center"/>
    </xf>
    <xf numFmtId="0" fontId="0" fillId="0" borderId="0" xfId="0" applyAlignment="1">
      <alignment horizontal="center"/>
    </xf>
    <xf numFmtId="0" fontId="31" fillId="2" borderId="0" xfId="0" applyFont="1" applyFill="1" applyAlignment="1">
      <alignment vertical="center"/>
    </xf>
    <xf numFmtId="0" fontId="30" fillId="2" borderId="0" xfId="0" applyFont="1" applyFill="1" applyAlignment="1">
      <alignment horizontal="left" vertical="center" wrapText="1"/>
    </xf>
    <xf numFmtId="0" fontId="31" fillId="2" borderId="2" xfId="0" applyFont="1" applyFill="1" applyBorder="1" applyAlignment="1">
      <alignment vertical="center"/>
    </xf>
    <xf numFmtId="10" fontId="32" fillId="2" borderId="4" xfId="9" applyNumberFormat="1" applyFont="1" applyFill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4" fillId="0" borderId="2" xfId="0" applyFont="1" applyBorder="1"/>
    <xf numFmtId="0" fontId="33" fillId="0" borderId="2" xfId="0" applyFont="1" applyBorder="1" applyAlignment="1">
      <alignment horizontal="right"/>
    </xf>
    <xf numFmtId="2" fontId="39" fillId="0" borderId="2" xfId="0" applyNumberFormat="1" applyFont="1" applyBorder="1" applyAlignment="1">
      <alignment horizontal="center" vertical="center"/>
    </xf>
    <xf numFmtId="0" fontId="3" fillId="2" borderId="3" xfId="2" applyFont="1" applyFill="1" applyBorder="1" applyAlignment="1">
      <alignment vertical="center"/>
    </xf>
    <xf numFmtId="0" fontId="5" fillId="2" borderId="2" xfId="2" applyFont="1" applyFill="1" applyBorder="1" applyAlignment="1">
      <alignment vertical="justify"/>
    </xf>
    <xf numFmtId="0" fontId="6" fillId="2" borderId="2" xfId="0" applyFont="1" applyFill="1" applyBorder="1" applyAlignment="1">
      <alignment vertical="center"/>
    </xf>
    <xf numFmtId="0" fontId="0" fillId="0" borderId="9" xfId="0" applyBorder="1"/>
    <xf numFmtId="0" fontId="0" fillId="0" borderId="0" xfId="0" applyAlignment="1">
      <alignment horizontal="left" vertical="center"/>
    </xf>
    <xf numFmtId="49" fontId="44" fillId="5" borderId="4" xfId="9" applyNumberFormat="1" applyFont="1" applyFill="1" applyBorder="1" applyAlignment="1">
      <alignment horizontal="center" vertical="center"/>
    </xf>
    <xf numFmtId="0" fontId="3" fillId="2" borderId="9" xfId="2" applyFont="1" applyFill="1" applyBorder="1" applyAlignment="1">
      <alignment vertical="center"/>
    </xf>
    <xf numFmtId="0" fontId="3" fillId="2" borderId="10" xfId="2" applyFont="1" applyFill="1" applyBorder="1" applyAlignment="1">
      <alignment vertical="center"/>
    </xf>
    <xf numFmtId="0" fontId="22" fillId="0" borderId="0" xfId="2" applyFont="1" applyAlignment="1">
      <alignment horizontal="center" vertical="center"/>
    </xf>
    <xf numFmtId="0" fontId="22" fillId="0" borderId="11" xfId="2" applyFont="1" applyBorder="1" applyAlignment="1">
      <alignment vertical="center"/>
    </xf>
    <xf numFmtId="0" fontId="22" fillId="0" borderId="12" xfId="2" applyFont="1" applyBorder="1" applyAlignment="1">
      <alignment vertical="center"/>
    </xf>
    <xf numFmtId="0" fontId="22" fillId="0" borderId="12" xfId="2" applyFont="1" applyBorder="1" applyAlignment="1">
      <alignment vertical="center" wrapText="1"/>
    </xf>
    <xf numFmtId="0" fontId="22" fillId="0" borderId="12" xfId="2" applyFont="1" applyBorder="1" applyAlignment="1">
      <alignment horizontal="center" vertical="center"/>
    </xf>
    <xf numFmtId="0" fontId="22" fillId="0" borderId="13" xfId="2" applyFont="1" applyBorder="1" applyAlignment="1">
      <alignment horizontal="center" vertical="center"/>
    </xf>
    <xf numFmtId="4" fontId="22" fillId="0" borderId="0" xfId="2" applyNumberFormat="1" applyFont="1" applyAlignment="1">
      <alignment vertical="center"/>
    </xf>
    <xf numFmtId="0" fontId="22" fillId="0" borderId="0" xfId="2" applyFont="1" applyAlignment="1">
      <alignment vertical="center"/>
    </xf>
    <xf numFmtId="0" fontId="46" fillId="5" borderId="0" xfId="2" applyFont="1" applyFill="1" applyAlignment="1">
      <alignment vertical="center"/>
    </xf>
    <xf numFmtId="0" fontId="47" fillId="5" borderId="0" xfId="2" applyFont="1" applyFill="1" applyAlignment="1">
      <alignment vertical="justify"/>
    </xf>
    <xf numFmtId="0" fontId="47" fillId="5" borderId="0" xfId="2" applyFont="1" applyFill="1" applyAlignment="1">
      <alignment horizontal="center" vertical="justify"/>
    </xf>
    <xf numFmtId="0" fontId="48" fillId="0" borderId="0" xfId="2" applyFont="1" applyAlignment="1">
      <alignment horizontal="center" vertical="center" wrapText="1"/>
    </xf>
    <xf numFmtId="0" fontId="48" fillId="0" borderId="0" xfId="2" applyFont="1" applyAlignment="1">
      <alignment horizontal="center" vertical="center"/>
    </xf>
    <xf numFmtId="0" fontId="48" fillId="0" borderId="14" xfId="2" applyFont="1" applyBorder="1" applyAlignment="1">
      <alignment horizontal="center" vertical="center"/>
    </xf>
    <xf numFmtId="0" fontId="48" fillId="0" borderId="15" xfId="2" applyFont="1" applyBorder="1" applyAlignment="1">
      <alignment horizontal="center" vertical="center"/>
    </xf>
    <xf numFmtId="0" fontId="50" fillId="0" borderId="14" xfId="0" applyFont="1" applyBorder="1" applyAlignment="1">
      <alignment horizontal="left"/>
    </xf>
    <xf numFmtId="0" fontId="51" fillId="0" borderId="0" xfId="0" applyFont="1" applyAlignment="1">
      <alignment vertical="top"/>
    </xf>
    <xf numFmtId="0" fontId="51" fillId="0" borderId="0" xfId="0" applyFont="1"/>
    <xf numFmtId="0" fontId="50" fillId="0" borderId="16" xfId="2" applyFont="1" applyBorder="1" applyAlignment="1">
      <alignment horizontal="center" vertical="center"/>
    </xf>
    <xf numFmtId="0" fontId="50" fillId="0" borderId="17" xfId="2" applyFont="1" applyBorder="1" applyAlignment="1">
      <alignment horizontal="center" vertical="center"/>
    </xf>
    <xf numFmtId="0" fontId="52" fillId="7" borderId="18" xfId="2" applyFont="1" applyFill="1" applyBorder="1" applyAlignment="1">
      <alignment horizontal="center" vertical="center"/>
    </xf>
    <xf numFmtId="0" fontId="52" fillId="7" borderId="18" xfId="2" quotePrefix="1" applyFont="1" applyFill="1" applyBorder="1" applyAlignment="1">
      <alignment vertical="center" wrapText="1"/>
    </xf>
    <xf numFmtId="0" fontId="52" fillId="7" borderId="18" xfId="2" applyFont="1" applyFill="1" applyBorder="1" applyAlignment="1">
      <alignment vertical="center" wrapText="1"/>
    </xf>
    <xf numFmtId="0" fontId="52" fillId="0" borderId="18" xfId="2" applyFont="1" applyBorder="1" applyAlignment="1">
      <alignment horizontal="center" vertical="center"/>
    </xf>
    <xf numFmtId="0" fontId="52" fillId="0" borderId="18" xfId="2" applyFont="1" applyBorder="1" applyAlignment="1">
      <alignment horizontal="center" vertical="center" wrapText="1"/>
    </xf>
    <xf numFmtId="0" fontId="1" fillId="0" borderId="18" xfId="2" quotePrefix="1" applyBorder="1" applyAlignment="1">
      <alignment horizontal="center" vertical="center"/>
    </xf>
    <xf numFmtId="0" fontId="1" fillId="0" borderId="18" xfId="2" applyBorder="1" applyAlignment="1">
      <alignment horizontal="center" vertical="center"/>
    </xf>
    <xf numFmtId="0" fontId="1" fillId="0" borderId="18" xfId="2" applyBorder="1"/>
    <xf numFmtId="167" fontId="1" fillId="0" borderId="18" xfId="13" applyBorder="1" applyAlignment="1">
      <alignment horizontal="center" vertical="center"/>
    </xf>
    <xf numFmtId="167" fontId="1" fillId="0" borderId="18" xfId="13" applyBorder="1"/>
    <xf numFmtId="167" fontId="1" fillId="0" borderId="18" xfId="2" applyNumberFormat="1" applyBorder="1" applyAlignment="1">
      <alignment horizontal="center" vertical="center"/>
    </xf>
    <xf numFmtId="2" fontId="22" fillId="0" borderId="0" xfId="2" applyNumberFormat="1" applyFont="1" applyAlignment="1">
      <alignment vertical="center"/>
    </xf>
    <xf numFmtId="0" fontId="1" fillId="0" borderId="18" xfId="2" applyBorder="1" applyAlignment="1">
      <alignment vertical="center"/>
    </xf>
    <xf numFmtId="0" fontId="1" fillId="0" borderId="18" xfId="2" applyBorder="1" applyAlignment="1">
      <alignment vertical="center" wrapText="1"/>
    </xf>
    <xf numFmtId="0" fontId="52" fillId="0" borderId="18" xfId="2" applyFont="1" applyBorder="1" applyAlignment="1">
      <alignment horizontal="right" vertical="center"/>
    </xf>
    <xf numFmtId="43" fontId="22" fillId="0" borderId="0" xfId="2" applyNumberFormat="1" applyFont="1" applyAlignment="1">
      <alignment vertical="center"/>
    </xf>
    <xf numFmtId="0" fontId="52" fillId="0" borderId="18" xfId="2" applyFont="1" applyBorder="1" applyAlignment="1">
      <alignment horizontal="left" vertical="center"/>
    </xf>
    <xf numFmtId="10" fontId="1" fillId="0" borderId="18" xfId="2" applyNumberFormat="1" applyBorder="1" applyAlignment="1">
      <alignment horizontal="center" vertical="center"/>
    </xf>
    <xf numFmtId="49" fontId="52" fillId="7" borderId="18" xfId="2" applyNumberFormat="1" applyFont="1" applyFill="1" applyBorder="1" applyAlignment="1">
      <alignment horizontal="center" vertical="center"/>
    </xf>
    <xf numFmtId="0" fontId="1" fillId="0" borderId="18" xfId="2" applyBorder="1" applyAlignment="1">
      <alignment wrapText="1"/>
    </xf>
    <xf numFmtId="171" fontId="1" fillId="0" borderId="18" xfId="13" applyNumberFormat="1" applyBorder="1" applyAlignment="1">
      <alignment horizontal="right" vertical="center"/>
    </xf>
    <xf numFmtId="167" fontId="22" fillId="0" borderId="0" xfId="11" applyFont="1" applyAlignment="1">
      <alignment vertical="center"/>
    </xf>
    <xf numFmtId="172" fontId="1" fillId="0" borderId="18" xfId="13" applyNumberFormat="1" applyBorder="1" applyAlignment="1">
      <alignment horizontal="center" vertical="center"/>
    </xf>
    <xf numFmtId="0" fontId="22" fillId="0" borderId="0" xfId="2" applyFont="1" applyAlignment="1">
      <alignment vertical="center" wrapText="1"/>
    </xf>
    <xf numFmtId="0" fontId="34" fillId="0" borderId="0" xfId="0" applyFont="1"/>
    <xf numFmtId="0" fontId="29" fillId="0" borderId="2" xfId="0" applyFont="1" applyBorder="1" applyAlignment="1">
      <alignment horizontal="center" vertical="center" wrapText="1"/>
    </xf>
    <xf numFmtId="0" fontId="0" fillId="0" borderId="23" xfId="0" applyBorder="1"/>
    <xf numFmtId="0" fontId="7" fillId="0" borderId="23" xfId="0" applyFont="1" applyBorder="1"/>
    <xf numFmtId="0" fontId="18" fillId="0" borderId="23" xfId="0" applyFont="1" applyBorder="1"/>
    <xf numFmtId="166" fontId="44" fillId="5" borderId="23" xfId="0" applyNumberFormat="1" applyFont="1" applyFill="1" applyBorder="1" applyAlignment="1">
      <alignment horizontal="right" vertical="center"/>
    </xf>
    <xf numFmtId="0" fontId="35" fillId="0" borderId="23" xfId="0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0" fillId="0" borderId="24" xfId="0" applyFont="1" applyBorder="1" applyAlignment="1">
      <alignment horizontal="left" vertical="center"/>
    </xf>
    <xf numFmtId="0" fontId="50" fillId="0" borderId="21" xfId="0" applyFont="1" applyBorder="1" applyAlignment="1">
      <alignment horizontal="left" vertical="center"/>
    </xf>
    <xf numFmtId="0" fontId="53" fillId="0" borderId="0" xfId="0" applyFont="1"/>
    <xf numFmtId="0" fontId="54" fillId="0" borderId="0" xfId="0" applyFont="1" applyAlignment="1">
      <alignment horizontal="center" vertical="center"/>
    </xf>
    <xf numFmtId="0" fontId="50" fillId="0" borderId="2" xfId="0" applyFont="1" applyBorder="1" applyAlignment="1">
      <alignment vertical="center"/>
    </xf>
    <xf numFmtId="0" fontId="50" fillId="0" borderId="0" xfId="0" applyFont="1" applyAlignment="1">
      <alignment vertical="center"/>
    </xf>
    <xf numFmtId="0" fontId="50" fillId="0" borderId="2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55" fillId="0" borderId="0" xfId="0" applyFont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55" fillId="8" borderId="26" xfId="0" applyFont="1" applyFill="1" applyBorder="1" applyAlignment="1">
      <alignment horizontal="left" vertical="center"/>
    </xf>
    <xf numFmtId="0" fontId="55" fillId="0" borderId="0" xfId="0" applyFont="1" applyAlignment="1" applyProtection="1">
      <alignment horizontal="left" vertical="center"/>
      <protection locked="0"/>
    </xf>
    <xf numFmtId="0" fontId="52" fillId="0" borderId="0" xfId="0" applyFont="1" applyAlignment="1">
      <alignment horizontal="center" vertical="center"/>
    </xf>
    <xf numFmtId="0" fontId="0" fillId="0" borderId="2" xfId="0" applyBorder="1" applyAlignment="1">
      <alignment vertical="center"/>
    </xf>
    <xf numFmtId="0" fontId="52" fillId="9" borderId="4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0" fontId="50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50" fillId="10" borderId="1" xfId="0" applyFont="1" applyFill="1" applyBorder="1" applyAlignment="1">
      <alignment horizontal="center" vertical="center"/>
    </xf>
    <xf numFmtId="0" fontId="50" fillId="10" borderId="9" xfId="0" applyFont="1" applyFill="1" applyBorder="1" applyAlignment="1">
      <alignment horizontal="left" vertical="center"/>
    </xf>
    <xf numFmtId="0" fontId="50" fillId="10" borderId="9" xfId="0" applyFont="1" applyFill="1" applyBorder="1" applyAlignment="1">
      <alignment horizontal="center" vertical="center"/>
    </xf>
    <xf numFmtId="0" fontId="50" fillId="10" borderId="9" xfId="0" applyFont="1" applyFill="1" applyBorder="1" applyAlignment="1">
      <alignment vertical="center"/>
    </xf>
    <xf numFmtId="0" fontId="50" fillId="10" borderId="3" xfId="0" applyFont="1" applyFill="1" applyBorder="1" applyAlignment="1">
      <alignment horizontal="center" vertical="center" wrapText="1"/>
    </xf>
    <xf numFmtId="0" fontId="55" fillId="10" borderId="0" xfId="0" applyFont="1" applyFill="1" applyAlignment="1">
      <alignment horizontal="left" vertical="center"/>
    </xf>
    <xf numFmtId="0" fontId="50" fillId="3" borderId="28" xfId="0" applyFont="1" applyFill="1" applyBorder="1" applyAlignment="1">
      <alignment horizontal="center" vertical="center"/>
    </xf>
    <xf numFmtId="0" fontId="50" fillId="3" borderId="0" xfId="0" applyFont="1" applyFill="1" applyAlignment="1">
      <alignment horizontal="center" vertical="center"/>
    </xf>
    <xf numFmtId="0" fontId="55" fillId="10" borderId="0" xfId="0" applyFont="1" applyFill="1" applyAlignment="1">
      <alignment horizontal="center" vertical="center" wrapText="1"/>
    </xf>
    <xf numFmtId="0" fontId="22" fillId="0" borderId="22" xfId="0" applyFont="1" applyBorder="1" applyAlignment="1">
      <alignment horizontal="center" vertical="center"/>
    </xf>
    <xf numFmtId="0" fontId="50" fillId="10" borderId="21" xfId="0" applyFont="1" applyFill="1" applyBorder="1" applyAlignment="1">
      <alignment horizontal="center" vertical="center"/>
    </xf>
    <xf numFmtId="0" fontId="50" fillId="10" borderId="27" xfId="0" applyFont="1" applyFill="1" applyBorder="1" applyAlignment="1">
      <alignment horizontal="center" vertical="center"/>
    </xf>
    <xf numFmtId="0" fontId="50" fillId="10" borderId="26" xfId="0" applyFont="1" applyFill="1" applyBorder="1" applyAlignment="1">
      <alignment horizontal="right" vertical="center"/>
    </xf>
    <xf numFmtId="0" fontId="50" fillId="3" borderId="29" xfId="0" applyFont="1" applyFill="1" applyBorder="1" applyAlignment="1">
      <alignment horizontal="left" vertical="center"/>
    </xf>
    <xf numFmtId="0" fontId="50" fillId="3" borderId="27" xfId="0" applyFont="1" applyFill="1" applyBorder="1" applyAlignment="1">
      <alignment horizontal="left" vertical="center"/>
    </xf>
    <xf numFmtId="0" fontId="50" fillId="11" borderId="21" xfId="0" applyFont="1" applyFill="1" applyBorder="1" applyAlignment="1">
      <alignment horizontal="center" vertical="center"/>
    </xf>
    <xf numFmtId="0" fontId="50" fillId="2" borderId="7" xfId="0" applyFont="1" applyFill="1" applyBorder="1" applyAlignment="1">
      <alignment horizontal="left" vertical="center"/>
    </xf>
    <xf numFmtId="0" fontId="50" fillId="2" borderId="26" xfId="0" applyFont="1" applyFill="1" applyBorder="1" applyAlignment="1">
      <alignment horizontal="center" vertical="center"/>
    </xf>
    <xf numFmtId="0" fontId="50" fillId="2" borderId="27" xfId="0" applyFont="1" applyFill="1" applyBorder="1" applyAlignment="1">
      <alignment horizontal="center" vertical="center"/>
    </xf>
    <xf numFmtId="0" fontId="50" fillId="2" borderId="21" xfId="0" applyFont="1" applyFill="1" applyBorder="1" applyAlignment="1">
      <alignment horizontal="center" vertical="center"/>
    </xf>
    <xf numFmtId="0" fontId="50" fillId="10" borderId="7" xfId="0" applyFont="1" applyFill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50" fillId="8" borderId="4" xfId="0" applyFont="1" applyFill="1" applyBorder="1" applyAlignment="1" applyProtection="1">
      <alignment horizontal="center" vertical="center"/>
      <protection locked="0"/>
    </xf>
    <xf numFmtId="165" fontId="50" fillId="8" borderId="5" xfId="0" applyNumberFormat="1" applyFont="1" applyFill="1" applyBorder="1" applyAlignment="1" applyProtection="1">
      <alignment horizontal="left" vertical="center"/>
      <protection locked="0"/>
    </xf>
    <xf numFmtId="0" fontId="50" fillId="8" borderId="6" xfId="0" applyFont="1" applyFill="1" applyBorder="1" applyAlignment="1">
      <alignment horizontal="left" vertical="center"/>
    </xf>
    <xf numFmtId="0" fontId="50" fillId="8" borderId="8" xfId="0" applyFont="1" applyFill="1" applyBorder="1" applyAlignment="1">
      <alignment horizontal="left" vertical="center"/>
    </xf>
    <xf numFmtId="4" fontId="50" fillId="8" borderId="6" xfId="0" applyNumberFormat="1" applyFont="1" applyFill="1" applyBorder="1" applyAlignment="1" applyProtection="1">
      <alignment horizontal="center" vertical="center"/>
      <protection locked="0"/>
    </xf>
    <xf numFmtId="0" fontId="50" fillId="8" borderId="30" xfId="0" applyFont="1" applyFill="1" applyBorder="1" applyAlignment="1" applyProtection="1">
      <alignment horizontal="left" vertical="center"/>
      <protection locked="0"/>
    </xf>
    <xf numFmtId="0" fontId="50" fillId="8" borderId="8" xfId="0" applyFont="1" applyFill="1" applyBorder="1" applyAlignment="1" applyProtection="1">
      <alignment horizontal="left" vertical="center"/>
      <protection locked="0"/>
    </xf>
    <xf numFmtId="167" fontId="50" fillId="11" borderId="4" xfId="13" applyFont="1" applyFill="1" applyBorder="1" applyAlignment="1">
      <alignment horizontal="right" vertical="center"/>
    </xf>
    <xf numFmtId="167" fontId="56" fillId="11" borderId="4" xfId="13" applyFont="1" applyFill="1" applyBorder="1" applyAlignment="1" applyProtection="1">
      <alignment horizontal="right" vertical="center"/>
      <protection locked="0"/>
    </xf>
    <xf numFmtId="10" fontId="50" fillId="8" borderId="4" xfId="10" applyNumberFormat="1" applyFont="1" applyFill="1" applyBorder="1" applyAlignment="1" applyProtection="1">
      <alignment horizontal="center" vertical="center"/>
      <protection locked="0"/>
    </xf>
    <xf numFmtId="167" fontId="50" fillId="8" borderId="4" xfId="13" applyFont="1" applyFill="1" applyBorder="1" applyAlignment="1" applyProtection="1">
      <alignment horizontal="right" vertical="center"/>
      <protection locked="0"/>
    </xf>
    <xf numFmtId="10" fontId="50" fillId="11" borderId="4" xfId="10" applyNumberFormat="1" applyFont="1" applyFill="1" applyBorder="1" applyAlignment="1">
      <alignment horizontal="center" vertical="center"/>
    </xf>
    <xf numFmtId="10" fontId="50" fillId="0" borderId="4" xfId="10" applyNumberFormat="1" applyFont="1" applyBorder="1" applyAlignment="1">
      <alignment horizontal="center" vertical="center"/>
    </xf>
    <xf numFmtId="4" fontId="50" fillId="8" borderId="4" xfId="0" applyNumberFormat="1" applyFont="1" applyFill="1" applyBorder="1" applyAlignment="1" applyProtection="1">
      <alignment horizontal="center" vertical="center"/>
      <protection locked="0"/>
    </xf>
    <xf numFmtId="0" fontId="50" fillId="12" borderId="4" xfId="0" applyFont="1" applyFill="1" applyBorder="1" applyAlignment="1" applyProtection="1">
      <alignment horizontal="center" vertical="center"/>
      <protection locked="0"/>
    </xf>
    <xf numFmtId="0" fontId="57" fillId="0" borderId="0" xfId="0" applyFont="1" applyAlignment="1">
      <alignment vertical="center"/>
    </xf>
    <xf numFmtId="167" fontId="50" fillId="0" borderId="0" xfId="13" applyFont="1" applyAlignment="1">
      <alignment vertical="center"/>
    </xf>
    <xf numFmtId="43" fontId="50" fillId="0" borderId="0" xfId="0" applyNumberFormat="1" applyFont="1" applyAlignment="1">
      <alignment vertical="center"/>
    </xf>
    <xf numFmtId="10" fontId="50" fillId="0" borderId="0" xfId="10" applyNumberFormat="1" applyFont="1" applyAlignment="1">
      <alignment vertical="center"/>
    </xf>
    <xf numFmtId="10" fontId="50" fillId="12" borderId="4" xfId="0" applyNumberFormat="1" applyFont="1" applyFill="1" applyBorder="1" applyAlignment="1" applyProtection="1">
      <alignment horizontal="center" vertical="center"/>
      <protection locked="0"/>
    </xf>
    <xf numFmtId="0" fontId="50" fillId="8" borderId="5" xfId="0" applyFont="1" applyFill="1" applyBorder="1" applyAlignment="1" applyProtection="1">
      <alignment horizontal="left" vertical="center"/>
      <protection locked="0"/>
    </xf>
    <xf numFmtId="10" fontId="50" fillId="0" borderId="0" xfId="0" applyNumberFormat="1" applyFont="1" applyAlignment="1">
      <alignment vertical="center"/>
    </xf>
    <xf numFmtId="167" fontId="50" fillId="0" borderId="0" xfId="0" applyNumberFormat="1" applyFont="1" applyAlignment="1">
      <alignment vertical="center"/>
    </xf>
    <xf numFmtId="0" fontId="50" fillId="8" borderId="6" xfId="0" applyFont="1" applyFill="1" applyBorder="1" applyAlignment="1" applyProtection="1">
      <alignment horizontal="center" vertical="center"/>
      <protection locked="0"/>
    </xf>
    <xf numFmtId="2" fontId="50" fillId="0" borderId="0" xfId="0" applyNumberFormat="1" applyFont="1" applyAlignment="1">
      <alignment vertical="center"/>
    </xf>
    <xf numFmtId="0" fontId="50" fillId="10" borderId="5" xfId="0" applyFont="1" applyFill="1" applyBorder="1" applyAlignment="1">
      <alignment horizontal="center" vertical="center"/>
    </xf>
    <xf numFmtId="0" fontId="50" fillId="10" borderId="6" xfId="0" applyFont="1" applyFill="1" applyBorder="1" applyAlignment="1">
      <alignment horizontal="center" vertical="center"/>
    </xf>
    <xf numFmtId="0" fontId="55" fillId="10" borderId="6" xfId="0" applyFont="1" applyFill="1" applyBorder="1" applyAlignment="1">
      <alignment horizontal="right" vertical="center"/>
    </xf>
    <xf numFmtId="0" fontId="50" fillId="10" borderId="30" xfId="0" applyFont="1" applyFill="1" applyBorder="1" applyAlignment="1">
      <alignment horizontal="right" vertical="center"/>
    </xf>
    <xf numFmtId="0" fontId="50" fillId="10" borderId="8" xfId="0" applyFont="1" applyFill="1" applyBorder="1" applyAlignment="1">
      <alignment horizontal="right" vertical="center"/>
    </xf>
    <xf numFmtId="167" fontId="56" fillId="11" borderId="4" xfId="13" applyFont="1" applyFill="1" applyBorder="1" applyAlignment="1">
      <alignment horizontal="right" vertical="center"/>
    </xf>
    <xf numFmtId="167" fontId="55" fillId="10" borderId="4" xfId="13" applyFont="1" applyFill="1" applyBorder="1" applyAlignment="1">
      <alignment horizontal="right" vertical="center"/>
    </xf>
    <xf numFmtId="0" fontId="50" fillId="13" borderId="1" xfId="0" applyFont="1" applyFill="1" applyBorder="1" applyAlignment="1">
      <alignment horizontal="center" vertical="center"/>
    </xf>
    <xf numFmtId="0" fontId="50" fillId="10" borderId="22" xfId="0" applyFont="1" applyFill="1" applyBorder="1" applyAlignment="1">
      <alignment horizontal="center" vertical="center"/>
    </xf>
    <xf numFmtId="0" fontId="50" fillId="0" borderId="9" xfId="0" applyFont="1" applyBorder="1" applyAlignment="1">
      <alignment vertical="center"/>
    </xf>
    <xf numFmtId="0" fontId="50" fillId="0" borderId="9" xfId="0" applyFont="1" applyBorder="1" applyAlignment="1">
      <alignment horizontal="right" vertical="center"/>
    </xf>
    <xf numFmtId="167" fontId="58" fillId="0" borderId="9" xfId="0" applyNumberFormat="1" applyFont="1" applyBorder="1" applyAlignment="1">
      <alignment vertical="center"/>
    </xf>
    <xf numFmtId="167" fontId="57" fillId="0" borderId="9" xfId="13" applyFont="1" applyBorder="1" applyAlignment="1">
      <alignment horizontal="right" vertical="center"/>
    </xf>
    <xf numFmtId="0" fontId="50" fillId="13" borderId="24" xfId="0" applyFont="1" applyFill="1" applyBorder="1" applyAlignment="1">
      <alignment horizontal="center" vertical="center"/>
    </xf>
    <xf numFmtId="0" fontId="50" fillId="10" borderId="24" xfId="0" applyFont="1" applyFill="1" applyBorder="1" applyAlignment="1">
      <alignment horizontal="center" vertical="center"/>
    </xf>
    <xf numFmtId="0" fontId="50" fillId="0" borderId="0" xfId="0" applyFont="1" applyAlignment="1">
      <alignment horizontal="right" vertical="center"/>
    </xf>
    <xf numFmtId="167" fontId="58" fillId="13" borderId="1" xfId="0" applyNumberFormat="1" applyFont="1" applyFill="1" applyBorder="1" applyAlignment="1">
      <alignment vertical="center"/>
    </xf>
    <xf numFmtId="167" fontId="58" fillId="13" borderId="9" xfId="0" applyNumberFormat="1" applyFont="1" applyFill="1" applyBorder="1" applyAlignment="1">
      <alignment vertical="center"/>
    </xf>
    <xf numFmtId="0" fontId="50" fillId="13" borderId="9" xfId="0" applyFont="1" applyFill="1" applyBorder="1" applyAlignment="1">
      <alignment horizontal="right" vertical="center"/>
    </xf>
    <xf numFmtId="0" fontId="50" fillId="13" borderId="0" xfId="0" applyFont="1" applyFill="1" applyAlignment="1">
      <alignment horizontal="center" vertical="center"/>
    </xf>
    <xf numFmtId="0" fontId="50" fillId="13" borderId="7" xfId="0" applyFont="1" applyFill="1" applyBorder="1" applyAlignment="1">
      <alignment vertical="center"/>
    </xf>
    <xf numFmtId="0" fontId="50" fillId="13" borderId="26" xfId="0" applyFont="1" applyFill="1" applyBorder="1" applyAlignment="1">
      <alignment vertical="center"/>
    </xf>
    <xf numFmtId="0" fontId="50" fillId="13" borderId="26" xfId="0" applyFont="1" applyFill="1" applyBorder="1" applyAlignment="1">
      <alignment horizontal="right" vertical="center"/>
    </xf>
    <xf numFmtId="0" fontId="50" fillId="10" borderId="5" xfId="0" applyFont="1" applyFill="1" applyBorder="1" applyAlignment="1">
      <alignment vertical="center"/>
    </xf>
    <xf numFmtId="0" fontId="50" fillId="10" borderId="6" xfId="0" applyFont="1" applyFill="1" applyBorder="1" applyAlignment="1">
      <alignment vertical="center"/>
    </xf>
    <xf numFmtId="0" fontId="50" fillId="10" borderId="6" xfId="0" applyFont="1" applyFill="1" applyBorder="1" applyAlignment="1">
      <alignment horizontal="right" vertical="center"/>
    </xf>
    <xf numFmtId="0" fontId="50" fillId="10" borderId="27" xfId="0" applyFont="1" applyFill="1" applyBorder="1" applyAlignment="1">
      <alignment vertical="center"/>
    </xf>
    <xf numFmtId="14" fontId="0" fillId="0" borderId="0" xfId="0" applyNumberFormat="1" applyAlignment="1">
      <alignment vertical="center"/>
    </xf>
    <xf numFmtId="0" fontId="55" fillId="0" borderId="0" xfId="0" applyFont="1" applyAlignment="1">
      <alignment vertical="center"/>
    </xf>
    <xf numFmtId="0" fontId="22" fillId="0" borderId="0" xfId="0" applyFont="1" applyAlignment="1">
      <alignment horizontal="left" vertical="center"/>
    </xf>
    <xf numFmtId="0" fontId="50" fillId="8" borderId="0" xfId="0" applyFont="1" applyFill="1" applyAlignment="1" applyProtection="1">
      <alignment horizontal="left" vertical="center"/>
      <protection locked="0"/>
    </xf>
    <xf numFmtId="0" fontId="22" fillId="8" borderId="0" xfId="0" applyFont="1" applyFill="1" applyAlignment="1" applyProtection="1">
      <alignment horizontal="left" vertical="center"/>
      <protection locked="0"/>
    </xf>
    <xf numFmtId="0" fontId="0" fillId="8" borderId="0" xfId="0" applyFill="1"/>
    <xf numFmtId="0" fontId="0" fillId="8" borderId="0" xfId="0" applyFill="1" applyAlignment="1">
      <alignment vertical="center"/>
    </xf>
    <xf numFmtId="0" fontId="22" fillId="8" borderId="0" xfId="0" applyFont="1" applyFill="1" applyAlignment="1">
      <alignment horizontal="right" vertical="center"/>
    </xf>
    <xf numFmtId="167" fontId="38" fillId="0" borderId="25" xfId="14" applyNumberFormat="1" applyFont="1" applyBorder="1" applyAlignment="1">
      <alignment horizontal="right" vertical="center"/>
    </xf>
    <xf numFmtId="0" fontId="34" fillId="0" borderId="25" xfId="0" applyFont="1" applyBorder="1"/>
    <xf numFmtId="0" fontId="5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43" fontId="55" fillId="0" borderId="0" xfId="0" applyNumberFormat="1" applyFont="1" applyAlignment="1">
      <alignment vertical="center"/>
    </xf>
    <xf numFmtId="0" fontId="29" fillId="0" borderId="0" xfId="0" applyFont="1" applyAlignment="1">
      <alignment horizontal="center" vertical="center" wrapText="1"/>
    </xf>
    <xf numFmtId="168" fontId="40" fillId="0" borderId="0" xfId="9" applyNumberFormat="1" applyFont="1" applyAlignment="1">
      <alignment horizontal="center" vertical="center"/>
    </xf>
    <xf numFmtId="0" fontId="50" fillId="0" borderId="0" xfId="2" applyFont="1" applyAlignment="1">
      <alignment horizontal="center" vertical="center"/>
    </xf>
    <xf numFmtId="0" fontId="50" fillId="0" borderId="15" xfId="2" applyFont="1" applyBorder="1" applyAlignment="1">
      <alignment horizontal="center" vertical="center"/>
    </xf>
    <xf numFmtId="0" fontId="0" fillId="0" borderId="25" xfId="0" applyBorder="1"/>
    <xf numFmtId="0" fontId="63" fillId="0" borderId="2" xfId="0" applyFont="1" applyBorder="1" applyAlignment="1">
      <alignment horizontal="left"/>
    </xf>
    <xf numFmtId="0" fontId="65" fillId="0" borderId="34" xfId="2" applyFont="1" applyBorder="1" applyAlignment="1">
      <alignment vertical="center"/>
    </xf>
    <xf numFmtId="4" fontId="65" fillId="0" borderId="34" xfId="2" applyNumberFormat="1" applyFont="1" applyBorder="1" applyAlignment="1">
      <alignment vertical="center"/>
    </xf>
    <xf numFmtId="10" fontId="65" fillId="0" borderId="34" xfId="2" applyNumberFormat="1" applyFont="1" applyBorder="1" applyAlignment="1">
      <alignment vertical="center"/>
    </xf>
    <xf numFmtId="4" fontId="65" fillId="0" borderId="35" xfId="2" applyNumberFormat="1" applyFont="1" applyBorder="1" applyAlignment="1">
      <alignment vertical="center"/>
    </xf>
    <xf numFmtId="0" fontId="65" fillId="0" borderId="39" xfId="2" applyFont="1" applyBorder="1" applyAlignment="1">
      <alignment vertical="center"/>
    </xf>
    <xf numFmtId="4" fontId="65" fillId="0" borderId="39" xfId="2" applyNumberFormat="1" applyFont="1" applyBorder="1" applyAlignment="1">
      <alignment vertical="center"/>
    </xf>
    <xf numFmtId="10" fontId="65" fillId="0" borderId="39" xfId="2" applyNumberFormat="1" applyFont="1" applyBorder="1" applyAlignment="1">
      <alignment vertical="center"/>
    </xf>
    <xf numFmtId="4" fontId="65" fillId="0" borderId="40" xfId="2" applyNumberFormat="1" applyFont="1" applyBorder="1" applyAlignment="1">
      <alignment vertical="center"/>
    </xf>
    <xf numFmtId="167" fontId="0" fillId="0" borderId="0" xfId="11" applyFont="1"/>
    <xf numFmtId="173" fontId="64" fillId="3" borderId="32" xfId="0" applyNumberFormat="1" applyFont="1" applyFill="1" applyBorder="1" applyAlignment="1">
      <alignment horizontal="center"/>
    </xf>
    <xf numFmtId="173" fontId="64" fillId="3" borderId="33" xfId="0" applyNumberFormat="1" applyFont="1" applyFill="1" applyBorder="1" applyAlignment="1">
      <alignment horizontal="center"/>
    </xf>
    <xf numFmtId="167" fontId="66" fillId="0" borderId="0" xfId="11" applyFont="1" applyAlignment="1">
      <alignment vertical="center"/>
    </xf>
    <xf numFmtId="167" fontId="1" fillId="0" borderId="18" xfId="13" applyBorder="1" applyAlignment="1">
      <alignment vertical="center"/>
    </xf>
    <xf numFmtId="0" fontId="1" fillId="0" borderId="20" xfId="2" applyBorder="1" applyAlignment="1">
      <alignment horizontal="center" vertical="center" wrapText="1"/>
    </xf>
    <xf numFmtId="0" fontId="52" fillId="0" borderId="54" xfId="2" applyFont="1" applyBorder="1" applyAlignment="1">
      <alignment horizontal="center" vertical="center"/>
    </xf>
    <xf numFmtId="0" fontId="1" fillId="5" borderId="55" xfId="2" applyFill="1" applyBorder="1" applyAlignment="1">
      <alignment vertical="center"/>
    </xf>
    <xf numFmtId="0" fontId="68" fillId="0" borderId="56" xfId="0" applyFont="1" applyBorder="1" applyAlignment="1">
      <alignment horizontal="center" vertical="center" wrapText="1"/>
    </xf>
    <xf numFmtId="0" fontId="69" fillId="0" borderId="56" xfId="0" applyFont="1" applyBorder="1" applyAlignment="1">
      <alignment horizontal="right" vertical="center" wrapText="1"/>
    </xf>
    <xf numFmtId="0" fontId="0" fillId="0" borderId="57" xfId="0" applyBorder="1"/>
    <xf numFmtId="0" fontId="0" fillId="0" borderId="58" xfId="0" applyBorder="1"/>
    <xf numFmtId="0" fontId="0" fillId="0" borderId="59" xfId="0" applyBorder="1"/>
    <xf numFmtId="0" fontId="47" fillId="5" borderId="14" xfId="2" applyFont="1" applyFill="1" applyBorder="1" applyAlignment="1">
      <alignment horizontal="center" vertical="justify"/>
    </xf>
    <xf numFmtId="0" fontId="47" fillId="5" borderId="15" xfId="2" applyFont="1" applyFill="1" applyBorder="1" applyAlignment="1">
      <alignment horizontal="center" vertical="justify"/>
    </xf>
    <xf numFmtId="0" fontId="50" fillId="0" borderId="0" xfId="0" applyFont="1" applyAlignment="1">
      <alignment horizontal="left" wrapText="1"/>
    </xf>
    <xf numFmtId="0" fontId="50" fillId="0" borderId="15" xfId="0" applyFont="1" applyBorder="1" applyAlignment="1">
      <alignment horizontal="left" wrapText="1"/>
    </xf>
    <xf numFmtId="0" fontId="31" fillId="2" borderId="0" xfId="0" applyFont="1" applyFill="1" applyAlignment="1">
      <alignment vertical="center" wrapText="1"/>
    </xf>
    <xf numFmtId="0" fontId="31" fillId="2" borderId="23" xfId="0" applyFont="1" applyFill="1" applyBorder="1" applyAlignment="1">
      <alignment vertical="center" wrapText="1"/>
    </xf>
    <xf numFmtId="166" fontId="32" fillId="2" borderId="0" xfId="0" applyNumberFormat="1" applyFont="1" applyFill="1" applyAlignment="1">
      <alignment horizontal="right" vertical="center"/>
    </xf>
    <xf numFmtId="166" fontId="32" fillId="2" borderId="26" xfId="0" applyNumberFormat="1" applyFont="1" applyFill="1" applyBorder="1" applyAlignment="1">
      <alignment horizontal="right" vertical="center"/>
    </xf>
    <xf numFmtId="0" fontId="50" fillId="0" borderId="14" xfId="0" applyFont="1" applyBorder="1"/>
    <xf numFmtId="0" fontId="50" fillId="0" borderId="15" xfId="0" applyFont="1" applyBorder="1"/>
    <xf numFmtId="0" fontId="51" fillId="0" borderId="16" xfId="0" applyFont="1" applyBorder="1"/>
    <xf numFmtId="0" fontId="45" fillId="2" borderId="26" xfId="0" applyFont="1" applyFill="1" applyBorder="1" applyAlignment="1">
      <alignment horizontal="left" vertical="center" wrapText="1"/>
    </xf>
    <xf numFmtId="165" fontId="35" fillId="0" borderId="4" xfId="1" applyFont="1" applyBorder="1" applyAlignment="1">
      <alignment horizontal="right" wrapText="1"/>
    </xf>
    <xf numFmtId="0" fontId="33" fillId="6" borderId="60" xfId="0" applyFont="1" applyFill="1" applyBorder="1" applyAlignment="1">
      <alignment horizontal="center" vertical="center" wrapText="1"/>
    </xf>
    <xf numFmtId="0" fontId="33" fillId="6" borderId="60" xfId="0" applyFont="1" applyFill="1" applyBorder="1" applyAlignment="1">
      <alignment horizontal="right" vertical="center" wrapText="1"/>
    </xf>
    <xf numFmtId="166" fontId="33" fillId="6" borderId="60" xfId="0" applyNumberFormat="1" applyFont="1" applyFill="1" applyBorder="1" applyAlignment="1">
      <alignment horizontal="center" vertical="center" wrapText="1"/>
    </xf>
    <xf numFmtId="0" fontId="33" fillId="6" borderId="61" xfId="0" applyFont="1" applyFill="1" applyBorder="1" applyAlignment="1">
      <alignment horizontal="center" vertical="center" wrapText="1"/>
    </xf>
    <xf numFmtId="0" fontId="33" fillId="6" borderId="61" xfId="0" applyFont="1" applyFill="1" applyBorder="1" applyAlignment="1">
      <alignment horizontal="left" vertical="center"/>
    </xf>
    <xf numFmtId="0" fontId="33" fillId="6" borderId="61" xfId="0" applyFont="1" applyFill="1" applyBorder="1" applyAlignment="1">
      <alignment horizontal="right" vertical="center" wrapText="1"/>
    </xf>
    <xf numFmtId="166" fontId="33" fillId="6" borderId="61" xfId="0" applyNumberFormat="1" applyFont="1" applyFill="1" applyBorder="1" applyAlignment="1">
      <alignment horizontal="center" vertical="center" wrapText="1"/>
    </xf>
    <xf numFmtId="0" fontId="29" fillId="0" borderId="61" xfId="0" applyFont="1" applyBorder="1" applyAlignment="1">
      <alignment horizontal="center" vertical="center" wrapText="1"/>
    </xf>
    <xf numFmtId="0" fontId="29" fillId="0" borderId="61" xfId="0" applyFont="1" applyBorder="1" applyAlignment="1">
      <alignment wrapText="1"/>
    </xf>
    <xf numFmtId="0" fontId="29" fillId="0" borderId="61" xfId="0" applyFont="1" applyBorder="1" applyAlignment="1">
      <alignment horizontal="center" wrapText="1"/>
    </xf>
    <xf numFmtId="43" fontId="33" fillId="0" borderId="61" xfId="14" applyFont="1" applyBorder="1"/>
    <xf numFmtId="165" fontId="29" fillId="0" borderId="61" xfId="1" applyFont="1" applyBorder="1"/>
    <xf numFmtId="165" fontId="29" fillId="0" borderId="61" xfId="1" applyFont="1" applyBorder="1" applyAlignment="1">
      <alignment horizontal="right" wrapText="1"/>
    </xf>
    <xf numFmtId="0" fontId="35" fillId="0" borderId="61" xfId="0" applyFont="1" applyBorder="1" applyAlignment="1">
      <alignment horizontal="right" wrapText="1"/>
    </xf>
    <xf numFmtId="0" fontId="34" fillId="0" borderId="61" xfId="0" applyFont="1" applyBorder="1" applyAlignment="1">
      <alignment horizontal="center" wrapText="1"/>
    </xf>
    <xf numFmtId="170" fontId="33" fillId="0" borderId="61" xfId="0" applyNumberFormat="1" applyFont="1" applyBorder="1" applyAlignment="1">
      <alignment horizontal="right" wrapText="1"/>
    </xf>
    <xf numFmtId="165" fontId="33" fillId="0" borderId="61" xfId="1" applyFont="1" applyBorder="1" applyAlignment="1">
      <alignment horizontal="right" wrapText="1"/>
    </xf>
    <xf numFmtId="165" fontId="34" fillId="0" borderId="61" xfId="1" applyFont="1" applyBorder="1" applyAlignment="1">
      <alignment horizontal="right" wrapText="1"/>
    </xf>
    <xf numFmtId="165" fontId="35" fillId="0" borderId="61" xfId="1" applyFont="1" applyBorder="1" applyAlignment="1">
      <alignment horizontal="right" wrapText="1"/>
    </xf>
    <xf numFmtId="165" fontId="33" fillId="6" borderId="61" xfId="1" applyFont="1" applyFill="1" applyBorder="1" applyAlignment="1">
      <alignment horizontal="right" vertical="center" wrapText="1"/>
    </xf>
    <xf numFmtId="165" fontId="33" fillId="6" borderId="61" xfId="1" applyFont="1" applyFill="1" applyBorder="1" applyAlignment="1">
      <alignment horizontal="center" vertical="center" wrapText="1"/>
    </xf>
    <xf numFmtId="165" fontId="29" fillId="0" borderId="61" xfId="1" applyFont="1" applyBorder="1" applyAlignment="1">
      <alignment horizontal="center" vertical="center"/>
    </xf>
    <xf numFmtId="0" fontId="33" fillId="0" borderId="61" xfId="0" applyFont="1" applyBorder="1" applyAlignment="1">
      <alignment horizontal="center" vertical="center" wrapText="1"/>
    </xf>
    <xf numFmtId="0" fontId="33" fillId="0" borderId="61" xfId="0" applyFont="1" applyBorder="1" applyAlignment="1">
      <alignment wrapText="1"/>
    </xf>
    <xf numFmtId="165" fontId="33" fillId="0" borderId="61" xfId="1" applyFont="1" applyBorder="1"/>
    <xf numFmtId="0" fontId="29" fillId="0" borderId="61" xfId="0" applyFont="1" applyBorder="1"/>
    <xf numFmtId="165" fontId="1" fillId="0" borderId="61" xfId="1" applyFont="1" applyBorder="1" applyAlignment="1">
      <alignment horizontal="center" vertical="center"/>
    </xf>
    <xf numFmtId="0" fontId="29" fillId="0" borderId="62" xfId="0" applyFont="1" applyBorder="1" applyAlignment="1">
      <alignment horizontal="center" vertical="center" wrapText="1"/>
    </xf>
    <xf numFmtId="0" fontId="35" fillId="0" borderId="62" xfId="0" applyFont="1" applyBorder="1" applyAlignment="1">
      <alignment horizontal="right" wrapText="1"/>
    </xf>
    <xf numFmtId="0" fontId="34" fillId="0" borderId="62" xfId="0" applyFont="1" applyBorder="1" applyAlignment="1">
      <alignment horizontal="center" wrapText="1"/>
    </xf>
    <xf numFmtId="170" fontId="33" fillId="0" borderId="62" xfId="0" applyNumberFormat="1" applyFont="1" applyBorder="1" applyAlignment="1">
      <alignment horizontal="right" wrapText="1"/>
    </xf>
    <xf numFmtId="165" fontId="33" fillId="0" borderId="62" xfId="1" applyFont="1" applyBorder="1" applyAlignment="1">
      <alignment horizontal="right" wrapText="1"/>
    </xf>
    <xf numFmtId="165" fontId="34" fillId="0" borderId="62" xfId="1" applyFont="1" applyBorder="1" applyAlignment="1">
      <alignment horizontal="right" wrapText="1"/>
    </xf>
    <xf numFmtId="165" fontId="35" fillId="0" borderId="62" xfId="1" applyFont="1" applyBorder="1" applyAlignment="1">
      <alignment horizontal="right" wrapText="1"/>
    </xf>
    <xf numFmtId="0" fontId="70" fillId="0" borderId="56" xfId="0" applyFont="1" applyBorder="1" applyAlignment="1">
      <alignment horizontal="right" vertical="center" wrapText="1"/>
    </xf>
    <xf numFmtId="0" fontId="29" fillId="0" borderId="7" xfId="0" applyFont="1" applyBorder="1" applyAlignment="1">
      <alignment horizontal="center" vertical="center" wrapText="1"/>
    </xf>
    <xf numFmtId="0" fontId="29" fillId="0" borderId="26" xfId="0" applyFont="1" applyBorder="1"/>
    <xf numFmtId="4" fontId="29" fillId="0" borderId="26" xfId="14" applyNumberFormat="1" applyFont="1" applyBorder="1" applyAlignment="1">
      <alignment horizontal="center" vertical="center" wrapText="1"/>
    </xf>
    <xf numFmtId="2" fontId="33" fillId="0" borderId="25" xfId="13" applyNumberFormat="1" applyFont="1" applyBorder="1" applyAlignment="1">
      <alignment horizontal="center" vertical="center"/>
    </xf>
    <xf numFmtId="0" fontId="52" fillId="7" borderId="54" xfId="2" applyFont="1" applyFill="1" applyBorder="1" applyAlignment="1">
      <alignment horizontal="left" vertical="center"/>
    </xf>
    <xf numFmtId="166" fontId="0" fillId="0" borderId="0" xfId="0" applyNumberFormat="1" applyAlignment="1">
      <alignment wrapText="1"/>
    </xf>
    <xf numFmtId="166" fontId="73" fillId="0" borderId="0" xfId="0" applyNumberFormat="1" applyFont="1"/>
    <xf numFmtId="0" fontId="35" fillId="0" borderId="0" xfId="0" applyFont="1" applyAlignment="1">
      <alignment horizontal="right" wrapText="1"/>
    </xf>
    <xf numFmtId="0" fontId="34" fillId="0" borderId="0" xfId="0" applyFont="1" applyAlignment="1">
      <alignment horizontal="center" wrapText="1"/>
    </xf>
    <xf numFmtId="170" fontId="33" fillId="0" borderId="0" xfId="0" applyNumberFormat="1" applyFont="1" applyAlignment="1">
      <alignment horizontal="right" wrapText="1"/>
    </xf>
    <xf numFmtId="165" fontId="33" fillId="0" borderId="0" xfId="1" applyFont="1" applyAlignment="1">
      <alignment horizontal="right" wrapText="1"/>
    </xf>
    <xf numFmtId="165" fontId="34" fillId="0" borderId="0" xfId="1" applyFont="1" applyAlignment="1">
      <alignment horizontal="right" wrapText="1"/>
    </xf>
    <xf numFmtId="0" fontId="74" fillId="0" borderId="0" xfId="0" applyFont="1"/>
    <xf numFmtId="166" fontId="74" fillId="0" borderId="0" xfId="0" applyNumberFormat="1" applyFont="1"/>
    <xf numFmtId="0" fontId="75" fillId="2" borderId="0" xfId="2" applyFont="1" applyFill="1" applyAlignment="1">
      <alignment vertical="center"/>
    </xf>
    <xf numFmtId="0" fontId="76" fillId="2" borderId="0" xfId="2" applyFont="1" applyFill="1" applyAlignment="1">
      <alignment vertical="justify"/>
    </xf>
    <xf numFmtId="0" fontId="19" fillId="2" borderId="0" xfId="0" applyFont="1" applyFill="1" applyAlignment="1">
      <alignment vertical="center"/>
    </xf>
    <xf numFmtId="166" fontId="77" fillId="2" borderId="0" xfId="0" applyNumberFormat="1" applyFont="1" applyFill="1" applyAlignment="1">
      <alignment vertical="center"/>
    </xf>
    <xf numFmtId="166" fontId="19" fillId="0" borderId="0" xfId="0" applyNumberFormat="1" applyFont="1" applyAlignment="1">
      <alignment horizontal="center" vertical="center"/>
    </xf>
    <xf numFmtId="4" fontId="77" fillId="0" borderId="0" xfId="0" applyNumberFormat="1" applyFont="1" applyAlignment="1">
      <alignment horizontal="right" vertical="center"/>
    </xf>
    <xf numFmtId="10" fontId="77" fillId="0" borderId="0" xfId="9" applyNumberFormat="1" applyFont="1" applyAlignment="1">
      <alignment horizontal="right" vertical="center"/>
    </xf>
    <xf numFmtId="166" fontId="78" fillId="0" borderId="0" xfId="0" applyNumberFormat="1" applyFont="1" applyAlignment="1">
      <alignment horizontal="right" vertical="center"/>
    </xf>
    <xf numFmtId="4" fontId="79" fillId="0" borderId="0" xfId="9" applyNumberFormat="1" applyFont="1" applyAlignment="1">
      <alignment horizontal="center" vertical="center"/>
    </xf>
    <xf numFmtId="4" fontId="78" fillId="0" borderId="0" xfId="0" applyNumberFormat="1" applyFont="1" applyAlignment="1">
      <alignment horizontal="right" vertical="center"/>
    </xf>
    <xf numFmtId="166" fontId="67" fillId="0" borderId="2" xfId="0" applyNumberFormat="1" applyFont="1" applyBorder="1" applyAlignment="1">
      <alignment horizontal="right" wrapText="1"/>
    </xf>
    <xf numFmtId="0" fontId="71" fillId="0" borderId="0" xfId="0" applyFont="1"/>
    <xf numFmtId="4" fontId="79" fillId="0" borderId="0" xfId="0" applyNumberFormat="1" applyFont="1" applyAlignment="1">
      <alignment horizontal="right" vertical="center"/>
    </xf>
    <xf numFmtId="0" fontId="31" fillId="2" borderId="67" xfId="0" applyFont="1" applyFill="1" applyBorder="1" applyAlignment="1">
      <alignment vertical="center" wrapText="1"/>
    </xf>
    <xf numFmtId="0" fontId="31" fillId="2" borderId="31" xfId="0" applyFont="1" applyFill="1" applyBorder="1" applyAlignment="1">
      <alignment vertical="center" wrapText="1"/>
    </xf>
    <xf numFmtId="0" fontId="35" fillId="0" borderId="0" xfId="0" applyFont="1" applyAlignment="1">
      <alignment horizontal="right"/>
    </xf>
    <xf numFmtId="165" fontId="35" fillId="0" borderId="0" xfId="1" applyFont="1" applyAlignment="1">
      <alignment horizontal="right" wrapText="1"/>
    </xf>
    <xf numFmtId="0" fontId="80" fillId="0" borderId="0" xfId="0" applyFont="1" applyAlignment="1">
      <alignment vertical="center"/>
    </xf>
    <xf numFmtId="0" fontId="81" fillId="0" borderId="0" xfId="0" applyFont="1" applyAlignment="1">
      <alignment vertical="center"/>
    </xf>
    <xf numFmtId="0" fontId="81" fillId="0" borderId="0" xfId="0" applyFont="1" applyAlignment="1">
      <alignment horizontal="left" vertical="center"/>
    </xf>
    <xf numFmtId="0" fontId="82" fillId="0" borderId="0" xfId="0" applyFont="1" applyAlignment="1">
      <alignment vertical="center"/>
    </xf>
    <xf numFmtId="0" fontId="84" fillId="14" borderId="0" xfId="0" applyFont="1" applyFill="1" applyAlignment="1">
      <alignment horizontal="center" vertical="center" wrapText="1"/>
    </xf>
    <xf numFmtId="0" fontId="85" fillId="15" borderId="0" xfId="0" applyFont="1" applyFill="1" applyAlignment="1">
      <alignment vertical="center" wrapText="1"/>
    </xf>
    <xf numFmtId="0" fontId="85" fillId="15" borderId="0" xfId="0" applyFont="1" applyFill="1" applyAlignment="1">
      <alignment horizontal="center" vertical="center" wrapText="1"/>
    </xf>
    <xf numFmtId="0" fontId="85" fillId="15" borderId="0" xfId="0" applyFont="1" applyFill="1" applyAlignment="1">
      <alignment horizontal="right" vertical="center" wrapText="1"/>
    </xf>
    <xf numFmtId="0" fontId="50" fillId="8" borderId="4" xfId="0" applyFont="1" applyFill="1" applyBorder="1" applyAlignment="1" applyProtection="1">
      <alignment horizontal="left" vertical="center"/>
      <protection locked="0"/>
    </xf>
    <xf numFmtId="168" fontId="77" fillId="0" borderId="0" xfId="9" applyNumberFormat="1" applyFont="1" applyAlignment="1">
      <alignment horizontal="right" vertical="center"/>
    </xf>
    <xf numFmtId="0" fontId="55" fillId="8" borderId="4" xfId="0" applyFont="1" applyFill="1" applyBorder="1" applyAlignment="1" applyProtection="1">
      <alignment horizontal="left" vertical="center"/>
      <protection locked="0"/>
    </xf>
    <xf numFmtId="0" fontId="73" fillId="0" borderId="2" xfId="0" applyFont="1" applyBorder="1"/>
    <xf numFmtId="0" fontId="86" fillId="2" borderId="2" xfId="0" applyFont="1" applyFill="1" applyBorder="1" applyAlignment="1">
      <alignment vertical="center"/>
    </xf>
    <xf numFmtId="0" fontId="86" fillId="2" borderId="0" xfId="0" applyFont="1" applyFill="1" applyAlignment="1">
      <alignment vertical="center" wrapText="1"/>
    </xf>
    <xf numFmtId="0" fontId="86" fillId="2" borderId="0" xfId="0" applyFont="1" applyFill="1" applyAlignment="1">
      <alignment vertical="center"/>
    </xf>
    <xf numFmtId="10" fontId="32" fillId="2" borderId="8" xfId="9" applyNumberFormat="1" applyFont="1" applyFill="1" applyBorder="1" applyAlignment="1">
      <alignment horizontal="center" vertical="center"/>
    </xf>
    <xf numFmtId="0" fontId="29" fillId="0" borderId="25" xfId="0" applyFont="1" applyBorder="1" applyAlignment="1">
      <alignment horizontal="center" wrapText="1"/>
    </xf>
    <xf numFmtId="0" fontId="69" fillId="0" borderId="0" xfId="0" applyFont="1" applyBorder="1" applyAlignment="1">
      <alignment horizontal="right" vertical="center" wrapText="1"/>
    </xf>
    <xf numFmtId="43" fontId="33" fillId="0" borderId="68" xfId="14" applyFont="1" applyBorder="1"/>
    <xf numFmtId="165" fontId="29" fillId="0" borderId="68" xfId="1" applyFont="1" applyBorder="1"/>
    <xf numFmtId="0" fontId="52" fillId="0" borderId="18" xfId="2" applyFont="1" applyBorder="1" applyAlignment="1">
      <alignment wrapText="1"/>
    </xf>
    <xf numFmtId="0" fontId="1" fillId="0" borderId="18" xfId="2" applyBorder="1" applyAlignment="1">
      <alignment horizontal="center" vertical="center" wrapText="1"/>
    </xf>
    <xf numFmtId="0" fontId="87" fillId="0" borderId="0" xfId="0" applyFont="1"/>
    <xf numFmtId="0" fontId="87" fillId="0" borderId="0" xfId="0" applyFont="1" applyAlignment="1">
      <alignment horizontal="center" vertical="center"/>
    </xf>
    <xf numFmtId="0" fontId="87" fillId="0" borderId="0" xfId="0" applyFont="1" applyAlignment="1">
      <alignment vertical="center"/>
    </xf>
    <xf numFmtId="0" fontId="88" fillId="0" borderId="2" xfId="0" applyFont="1" applyBorder="1" applyAlignment="1">
      <alignment vertical="center"/>
    </xf>
    <xf numFmtId="0" fontId="87" fillId="0" borderId="2" xfId="0" applyFont="1" applyBorder="1" applyAlignment="1">
      <alignment horizontal="center" vertical="center"/>
    </xf>
    <xf numFmtId="0" fontId="87" fillId="0" borderId="25" xfId="0" applyFont="1" applyBorder="1" applyAlignment="1">
      <alignment horizontal="center" vertical="center"/>
    </xf>
    <xf numFmtId="0" fontId="45" fillId="2" borderId="2" xfId="0" applyFont="1" applyFill="1" applyBorder="1" applyAlignment="1">
      <alignment vertical="center"/>
    </xf>
    <xf numFmtId="0" fontId="89" fillId="0" borderId="25" xfId="0" applyFont="1" applyBorder="1" applyAlignment="1">
      <alignment horizontal="left" vertical="center"/>
    </xf>
    <xf numFmtId="0" fontId="50" fillId="0" borderId="2" xfId="0" applyFont="1" applyBorder="1" applyAlignment="1">
      <alignment horizontal="left"/>
    </xf>
    <xf numFmtId="170" fontId="89" fillId="0" borderId="25" xfId="0" applyNumberFormat="1" applyFont="1" applyBorder="1" applyAlignment="1">
      <alignment vertical="center"/>
    </xf>
    <xf numFmtId="0" fontId="89" fillId="0" borderId="26" xfId="0" applyFont="1" applyBorder="1" applyAlignment="1">
      <alignment vertical="center"/>
    </xf>
    <xf numFmtId="170" fontId="89" fillId="0" borderId="26" xfId="0" applyNumberFormat="1" applyFont="1" applyBorder="1" applyAlignment="1">
      <alignment vertical="center"/>
    </xf>
    <xf numFmtId="170" fontId="89" fillId="0" borderId="27" xfId="0" applyNumberFormat="1" applyFont="1" applyBorder="1" applyAlignment="1">
      <alignment vertical="center"/>
    </xf>
    <xf numFmtId="0" fontId="87" fillId="0" borderId="25" xfId="0" applyFont="1" applyBorder="1" applyAlignment="1">
      <alignment vertical="center"/>
    </xf>
    <xf numFmtId="0" fontId="89" fillId="0" borderId="61" xfId="0" applyFont="1" applyBorder="1" applyAlignment="1">
      <alignment horizontal="center" vertical="center"/>
    </xf>
    <xf numFmtId="0" fontId="87" fillId="0" borderId="61" xfId="0" applyFont="1" applyBorder="1" applyAlignment="1">
      <alignment vertical="center" wrapText="1"/>
    </xf>
    <xf numFmtId="0" fontId="87" fillId="0" borderId="61" xfId="0" applyFont="1" applyBorder="1" applyAlignment="1">
      <alignment horizontal="center" vertical="center"/>
    </xf>
    <xf numFmtId="4" fontId="87" fillId="0" borderId="61" xfId="0" applyNumberFormat="1" applyFont="1" applyBorder="1" applyAlignment="1">
      <alignment vertical="center"/>
    </xf>
    <xf numFmtId="0" fontId="87" fillId="0" borderId="61" xfId="0" applyFont="1" applyBorder="1" applyAlignment="1">
      <alignment vertical="center"/>
    </xf>
    <xf numFmtId="2" fontId="87" fillId="0" borderId="61" xfId="0" applyNumberFormat="1" applyFont="1" applyBorder="1" applyAlignment="1">
      <alignment horizontal="center" vertical="center"/>
    </xf>
    <xf numFmtId="4" fontId="89" fillId="0" borderId="61" xfId="0" applyNumberFormat="1" applyFont="1" applyBorder="1" applyAlignment="1">
      <alignment horizontal="right" vertical="center"/>
    </xf>
    <xf numFmtId="4" fontId="87" fillId="0" borderId="70" xfId="0" applyNumberFormat="1" applyFont="1" applyBorder="1" applyAlignment="1">
      <alignment vertical="center"/>
    </xf>
    <xf numFmtId="0" fontId="87" fillId="0" borderId="71" xfId="0" applyFont="1" applyBorder="1" applyAlignment="1">
      <alignment vertical="center" wrapText="1"/>
    </xf>
    <xf numFmtId="0" fontId="87" fillId="0" borderId="68" xfId="0" applyFont="1" applyBorder="1" applyAlignment="1">
      <alignment horizontal="center" vertical="center"/>
    </xf>
    <xf numFmtId="0" fontId="87" fillId="0" borderId="71" xfId="0" applyFont="1" applyBorder="1" applyAlignment="1">
      <alignment horizontal="center" vertical="center"/>
    </xf>
    <xf numFmtId="0" fontId="87" fillId="0" borderId="71" xfId="0" applyFont="1" applyBorder="1" applyAlignment="1">
      <alignment vertical="center"/>
    </xf>
    <xf numFmtId="2" fontId="87" fillId="0" borderId="71" xfId="0" applyNumberFormat="1" applyFont="1" applyBorder="1" applyAlignment="1">
      <alignment horizontal="center" vertical="center"/>
    </xf>
    <xf numFmtId="4" fontId="87" fillId="0" borderId="72" xfId="0" applyNumberFormat="1" applyFont="1" applyBorder="1" applyAlignment="1">
      <alignment vertical="center"/>
    </xf>
    <xf numFmtId="178" fontId="87" fillId="0" borderId="61" xfId="0" applyNumberFormat="1" applyFont="1" applyBorder="1" applyAlignment="1">
      <alignment vertical="center"/>
    </xf>
    <xf numFmtId="4" fontId="87" fillId="0" borderId="61" xfId="0" applyNumberFormat="1" applyFont="1" applyBorder="1" applyAlignment="1">
      <alignment horizontal="right" vertical="center"/>
    </xf>
    <xf numFmtId="0" fontId="87" fillId="0" borderId="25" xfId="0" applyFont="1" applyBorder="1" applyAlignment="1">
      <alignment vertical="center" wrapText="1"/>
    </xf>
    <xf numFmtId="4" fontId="87" fillId="0" borderId="0" xfId="0" applyNumberFormat="1" applyFont="1"/>
    <xf numFmtId="2" fontId="87" fillId="0" borderId="0" xfId="0" applyNumberFormat="1" applyFont="1"/>
    <xf numFmtId="0" fontId="87" fillId="0" borderId="62" xfId="0" applyFont="1" applyBorder="1" applyAlignment="1">
      <alignment vertical="center" wrapText="1"/>
    </xf>
    <xf numFmtId="0" fontId="87" fillId="0" borderId="62" xfId="0" applyFont="1" applyBorder="1" applyAlignment="1">
      <alignment horizontal="center" vertical="center"/>
    </xf>
    <xf numFmtId="4" fontId="87" fillId="0" borderId="62" xfId="0" applyNumberFormat="1" applyFont="1" applyBorder="1" applyAlignment="1">
      <alignment horizontal="center" vertical="center"/>
    </xf>
    <xf numFmtId="4" fontId="87" fillId="0" borderId="62" xfId="0" applyNumberFormat="1" applyFont="1" applyBorder="1" applyAlignment="1">
      <alignment vertical="center"/>
    </xf>
    <xf numFmtId="4" fontId="87" fillId="0" borderId="62" xfId="0" applyNumberFormat="1" applyFont="1" applyBorder="1" applyAlignment="1">
      <alignment horizontal="right" vertical="center"/>
    </xf>
    <xf numFmtId="0" fontId="87" fillId="0" borderId="27" xfId="0" applyFont="1" applyBorder="1" applyAlignment="1">
      <alignment vertical="center" wrapText="1"/>
    </xf>
    <xf numFmtId="0" fontId="87" fillId="0" borderId="74" xfId="0" applyFont="1" applyBorder="1" applyAlignment="1">
      <alignment vertical="center"/>
    </xf>
    <xf numFmtId="0" fontId="89" fillId="0" borderId="70" xfId="0" applyFont="1" applyBorder="1" applyAlignment="1">
      <alignment horizontal="center" vertical="center"/>
    </xf>
    <xf numFmtId="0" fontId="87" fillId="0" borderId="75" xfId="0" applyFont="1" applyBorder="1" applyAlignment="1">
      <alignment vertical="center" wrapText="1"/>
    </xf>
    <xf numFmtId="0" fontId="87" fillId="0" borderId="75" xfId="0" applyFont="1" applyBorder="1" applyAlignment="1">
      <alignment horizontal="center" vertical="center"/>
    </xf>
    <xf numFmtId="4" fontId="87" fillId="0" borderId="75" xfId="0" applyNumberFormat="1" applyFont="1" applyBorder="1" applyAlignment="1">
      <alignment horizontal="center" vertical="center"/>
    </xf>
    <xf numFmtId="4" fontId="87" fillId="0" borderId="75" xfId="0" applyNumberFormat="1" applyFont="1" applyBorder="1" applyAlignment="1">
      <alignment vertical="center"/>
    </xf>
    <xf numFmtId="0" fontId="87" fillId="0" borderId="75" xfId="0" applyFont="1" applyBorder="1" applyAlignment="1">
      <alignment vertical="center"/>
    </xf>
    <xf numFmtId="177" fontId="87" fillId="0" borderId="75" xfId="0" applyNumberFormat="1" applyFont="1" applyBorder="1" applyAlignment="1">
      <alignment vertical="center"/>
    </xf>
    <xf numFmtId="170" fontId="87" fillId="0" borderId="75" xfId="0" applyNumberFormat="1" applyFont="1" applyBorder="1" applyAlignment="1">
      <alignment vertical="center"/>
    </xf>
    <xf numFmtId="0" fontId="87" fillId="0" borderId="76" xfId="0" applyFont="1" applyBorder="1" applyAlignment="1">
      <alignment vertical="center" wrapText="1"/>
    </xf>
    <xf numFmtId="0" fontId="87" fillId="0" borderId="76" xfId="0" applyFont="1" applyBorder="1" applyAlignment="1">
      <alignment horizontal="center" vertical="center"/>
    </xf>
    <xf numFmtId="4" fontId="87" fillId="0" borderId="76" xfId="0" applyNumberFormat="1" applyFont="1" applyBorder="1" applyAlignment="1">
      <alignment horizontal="center" vertical="center"/>
    </xf>
    <xf numFmtId="4" fontId="87" fillId="0" borderId="76" xfId="0" applyNumberFormat="1" applyFont="1" applyBorder="1" applyAlignment="1">
      <alignment vertical="center"/>
    </xf>
    <xf numFmtId="0" fontId="87" fillId="0" borderId="76" xfId="0" applyFont="1" applyBorder="1" applyAlignment="1">
      <alignment vertical="center"/>
    </xf>
    <xf numFmtId="177" fontId="87" fillId="0" borderId="76" xfId="0" applyNumberFormat="1" applyFont="1" applyBorder="1" applyAlignment="1">
      <alignment vertical="center"/>
    </xf>
    <xf numFmtId="170" fontId="87" fillId="0" borderId="76" xfId="0" applyNumberFormat="1" applyFont="1" applyBorder="1" applyAlignment="1">
      <alignment vertical="center"/>
    </xf>
    <xf numFmtId="0" fontId="87" fillId="0" borderId="74" xfId="0" applyFont="1" applyBorder="1" applyAlignment="1">
      <alignment horizontal="center" vertical="center"/>
    </xf>
    <xf numFmtId="0" fontId="87" fillId="0" borderId="27" xfId="0" applyFont="1" applyBorder="1" applyAlignment="1">
      <alignment vertical="center"/>
    </xf>
    <xf numFmtId="4" fontId="87" fillId="0" borderId="77" xfId="0" applyNumberFormat="1" applyFont="1" applyBorder="1" applyAlignment="1">
      <alignment vertical="center"/>
    </xf>
    <xf numFmtId="4" fontId="87" fillId="0" borderId="78" xfId="0" applyNumberFormat="1" applyFont="1" applyBorder="1" applyAlignment="1">
      <alignment vertical="center"/>
    </xf>
    <xf numFmtId="0" fontId="87" fillId="0" borderId="0" xfId="0" applyFont="1" applyAlignment="1">
      <alignment horizontal="center"/>
    </xf>
    <xf numFmtId="0" fontId="29" fillId="0" borderId="25" xfId="0" applyFont="1" applyBorder="1" applyAlignment="1"/>
    <xf numFmtId="2" fontId="29" fillId="0" borderId="0" xfId="14" applyNumberFormat="1" applyFont="1" applyBorder="1" applyAlignment="1">
      <alignment horizontal="center" vertical="center" wrapText="1"/>
    </xf>
    <xf numFmtId="2" fontId="29" fillId="0" borderId="0" xfId="14" applyNumberFormat="1" applyFont="1" applyBorder="1" applyAlignment="1">
      <alignment horizontal="right" vertical="center" wrapText="1"/>
    </xf>
    <xf numFmtId="2" fontId="29" fillId="0" borderId="0" xfId="14" applyNumberFormat="1" applyFont="1" applyBorder="1" applyAlignment="1">
      <alignment horizontal="right" vertical="center"/>
    </xf>
    <xf numFmtId="2" fontId="29" fillId="0" borderId="25" xfId="14" applyNumberFormat="1" applyFont="1" applyBorder="1" applyAlignment="1">
      <alignment horizontal="center" vertical="center" wrapText="1"/>
    </xf>
    <xf numFmtId="2" fontId="34" fillId="0" borderId="79" xfId="0" applyNumberFormat="1" applyFont="1" applyBorder="1" applyAlignment="1">
      <alignment horizontal="center" vertical="center"/>
    </xf>
    <xf numFmtId="2" fontId="33" fillId="0" borderId="83" xfId="13" applyNumberFormat="1" applyFont="1" applyBorder="1" applyAlignment="1">
      <alignment horizontal="center" vertical="center"/>
    </xf>
    <xf numFmtId="167" fontId="38" fillId="0" borderId="83" xfId="14" applyNumberFormat="1" applyFont="1" applyBorder="1" applyAlignment="1">
      <alignment horizontal="right" vertical="center"/>
    </xf>
    <xf numFmtId="0" fontId="0" fillId="0" borderId="0" xfId="0" applyBorder="1"/>
    <xf numFmtId="2" fontId="33" fillId="0" borderId="83" xfId="14" applyNumberFormat="1" applyFont="1" applyBorder="1" applyAlignment="1">
      <alignment horizontal="center" vertical="center" wrapText="1"/>
    </xf>
    <xf numFmtId="2" fontId="29" fillId="0" borderId="83" xfId="14" applyNumberFormat="1" applyFont="1" applyBorder="1" applyAlignment="1">
      <alignment horizontal="center" vertical="center" wrapText="1"/>
    </xf>
    <xf numFmtId="4" fontId="29" fillId="0" borderId="0" xfId="14" applyNumberFormat="1" applyFont="1" applyBorder="1" applyAlignment="1">
      <alignment horizontal="right" vertical="center" wrapText="1"/>
    </xf>
    <xf numFmtId="4" fontId="33" fillId="0" borderId="83" xfId="14" applyNumberFormat="1" applyFont="1" applyBorder="1" applyAlignment="1">
      <alignment horizontal="center" vertical="center" wrapText="1"/>
    </xf>
    <xf numFmtId="2" fontId="29" fillId="0" borderId="83" xfId="14" applyNumberFormat="1" applyFont="1" applyBorder="1" applyAlignment="1">
      <alignment horizontal="center" vertical="center"/>
    </xf>
    <xf numFmtId="0" fontId="0" fillId="0" borderId="84" xfId="0" applyBorder="1"/>
    <xf numFmtId="0" fontId="0" fillId="0" borderId="85" xfId="0" applyBorder="1"/>
    <xf numFmtId="0" fontId="0" fillId="0" borderId="86" xfId="0" applyBorder="1"/>
    <xf numFmtId="0" fontId="5" fillId="2" borderId="0" xfId="2" applyFont="1" applyFill="1" applyBorder="1" applyAlignment="1">
      <alignment vertical="justify"/>
    </xf>
    <xf numFmtId="0" fontId="4" fillId="2" borderId="0" xfId="2" applyFont="1" applyFill="1" applyBorder="1" applyAlignment="1">
      <alignment vertical="justify"/>
    </xf>
    <xf numFmtId="0" fontId="27" fillId="2" borderId="25" xfId="2" applyFont="1" applyFill="1" applyBorder="1" applyAlignment="1">
      <alignment vertical="center"/>
    </xf>
    <xf numFmtId="0" fontId="45" fillId="2" borderId="0" xfId="0" applyFont="1" applyFill="1" applyBorder="1" applyAlignment="1">
      <alignment vertical="center" wrapText="1"/>
    </xf>
    <xf numFmtId="0" fontId="35" fillId="0" borderId="83" xfId="0" applyFont="1" applyBorder="1" applyAlignment="1">
      <alignment horizontal="center" wrapText="1"/>
    </xf>
    <xf numFmtId="49" fontId="36" fillId="3" borderId="87" xfId="0" applyNumberFormat="1" applyFont="1" applyFill="1" applyBorder="1" applyAlignment="1">
      <alignment vertical="center"/>
    </xf>
    <xf numFmtId="49" fontId="36" fillId="3" borderId="81" xfId="0" applyNumberFormat="1" applyFont="1" applyFill="1" applyBorder="1" applyAlignment="1">
      <alignment vertical="center" wrapText="1"/>
    </xf>
    <xf numFmtId="49" fontId="36" fillId="3" borderId="82" xfId="0" applyNumberFormat="1" applyFont="1" applyFill="1" applyBorder="1" applyAlignment="1">
      <alignment vertical="center" wrapText="1"/>
    </xf>
    <xf numFmtId="0" fontId="35" fillId="0" borderId="87" xfId="0" applyFont="1" applyBorder="1" applyAlignment="1">
      <alignment horizontal="center" wrapText="1"/>
    </xf>
    <xf numFmtId="0" fontId="29" fillId="0" borderId="83" xfId="0" applyFont="1" applyBorder="1" applyAlignment="1">
      <alignment horizontal="center" vertical="center"/>
    </xf>
    <xf numFmtId="2" fontId="29" fillId="0" borderId="81" xfId="14" applyNumberFormat="1" applyFont="1" applyBorder="1" applyAlignment="1">
      <alignment horizontal="center" vertical="center" wrapText="1"/>
    </xf>
    <xf numFmtId="2" fontId="37" fillId="0" borderId="81" xfId="14" applyNumberFormat="1" applyFont="1" applyBorder="1" applyAlignment="1">
      <alignment horizontal="center" vertical="center" wrapText="1"/>
    </xf>
    <xf numFmtId="2" fontId="33" fillId="0" borderId="82" xfId="13" applyNumberFormat="1" applyFont="1" applyBorder="1" applyAlignment="1">
      <alignment horizontal="center" vertical="center"/>
    </xf>
    <xf numFmtId="2" fontId="38" fillId="0" borderId="83" xfId="14" applyNumberFormat="1" applyFont="1" applyBorder="1" applyAlignment="1">
      <alignment horizontal="center" vertical="center" wrapText="1"/>
    </xf>
    <xf numFmtId="0" fontId="29" fillId="0" borderId="84" xfId="0" applyFont="1" applyBorder="1" applyAlignment="1">
      <alignment horizontal="center" vertical="center"/>
    </xf>
    <xf numFmtId="0" fontId="29" fillId="0" borderId="85" xfId="0" applyFont="1" applyBorder="1" applyAlignment="1"/>
    <xf numFmtId="2" fontId="29" fillId="0" borderId="85" xfId="14" applyNumberFormat="1" applyFont="1" applyBorder="1" applyAlignment="1">
      <alignment horizontal="center" vertical="center"/>
    </xf>
    <xf numFmtId="2" fontId="33" fillId="0" borderId="81" xfId="14" applyNumberFormat="1" applyFont="1" applyBorder="1" applyAlignment="1">
      <alignment horizontal="center" vertical="center"/>
    </xf>
    <xf numFmtId="2" fontId="37" fillId="0" borderId="85" xfId="14" applyNumberFormat="1" applyFont="1" applyBorder="1" applyAlignment="1">
      <alignment horizontal="center" vertical="center"/>
    </xf>
    <xf numFmtId="2" fontId="33" fillId="0" borderId="85" xfId="13" applyNumberFormat="1" applyFont="1" applyBorder="1" applyAlignment="1">
      <alignment horizontal="center" vertical="center"/>
    </xf>
    <xf numFmtId="2" fontId="33" fillId="0" borderId="86" xfId="14" applyNumberFormat="1" applyFont="1" applyBorder="1" applyAlignment="1">
      <alignment horizontal="center" vertical="center"/>
    </xf>
    <xf numFmtId="0" fontId="29" fillId="0" borderId="0" xfId="0" applyFont="1" applyBorder="1" applyAlignment="1"/>
    <xf numFmtId="2" fontId="29" fillId="0" borderId="0" xfId="14" applyNumberFormat="1" applyFont="1" applyBorder="1" applyAlignment="1">
      <alignment horizontal="center" vertical="center"/>
    </xf>
    <xf numFmtId="2" fontId="37" fillId="0" borderId="0" xfId="14" applyNumberFormat="1" applyFont="1" applyBorder="1" applyAlignment="1">
      <alignment horizontal="center" vertical="center"/>
    </xf>
    <xf numFmtId="2" fontId="33" fillId="0" borderId="0" xfId="13" applyNumberFormat="1" applyFont="1" applyBorder="1" applyAlignment="1">
      <alignment horizontal="center" vertical="center"/>
    </xf>
    <xf numFmtId="2" fontId="33" fillId="0" borderId="25" xfId="14" applyNumberFormat="1" applyFont="1" applyBorder="1" applyAlignment="1">
      <alignment horizontal="center" vertical="center"/>
    </xf>
    <xf numFmtId="4" fontId="29" fillId="0" borderId="83" xfId="14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wrapText="1"/>
    </xf>
    <xf numFmtId="2" fontId="33" fillId="0" borderId="83" xfId="14" applyNumberFormat="1" applyFont="1" applyBorder="1" applyAlignment="1">
      <alignment horizontal="center" vertical="center"/>
    </xf>
    <xf numFmtId="49" fontId="35" fillId="3" borderId="87" xfId="0" applyNumberFormat="1" applyFont="1" applyFill="1" applyBorder="1" applyAlignment="1">
      <alignment vertical="center"/>
    </xf>
    <xf numFmtId="0" fontId="29" fillId="0" borderId="87" xfId="0" applyFont="1" applyBorder="1"/>
    <xf numFmtId="0" fontId="33" fillId="0" borderId="87" xfId="0" applyFont="1" applyBorder="1" applyAlignment="1">
      <alignment horizontal="center"/>
    </xf>
    <xf numFmtId="2" fontId="33" fillId="0" borderId="83" xfId="14" applyNumberFormat="1" applyFont="1" applyBorder="1" applyAlignment="1">
      <alignment horizontal="right" vertical="center"/>
    </xf>
    <xf numFmtId="175" fontId="29" fillId="0" borderId="87" xfId="0" applyNumberFormat="1" applyFont="1" applyBorder="1"/>
    <xf numFmtId="0" fontId="33" fillId="0" borderId="84" xfId="0" applyFont="1" applyBorder="1" applyAlignment="1">
      <alignment horizontal="center" vertical="center"/>
    </xf>
    <xf numFmtId="0" fontId="33" fillId="0" borderId="87" xfId="0" applyFont="1" applyBorder="1" applyAlignment="1">
      <alignment vertical="center"/>
    </xf>
    <xf numFmtId="2" fontId="33" fillId="0" borderId="85" xfId="14" applyNumberFormat="1" applyFont="1" applyBorder="1" applyAlignment="1">
      <alignment vertical="center" wrapText="1"/>
    </xf>
    <xf numFmtId="2" fontId="33" fillId="0" borderId="85" xfId="13" applyNumberFormat="1" applyFont="1" applyBorder="1"/>
    <xf numFmtId="167" fontId="33" fillId="0" borderId="86" xfId="14" applyNumberFormat="1" applyFont="1" applyBorder="1" applyAlignment="1">
      <alignment horizontal="right" vertical="center"/>
    </xf>
    <xf numFmtId="0" fontId="29" fillId="0" borderId="85" xfId="0" applyFont="1" applyBorder="1" applyAlignment="1">
      <alignment vertical="center" wrapText="1"/>
    </xf>
    <xf numFmtId="2" fontId="29" fillId="0" borderId="85" xfId="14" applyNumberFormat="1" applyFont="1" applyBorder="1" applyAlignment="1">
      <alignment vertical="center" wrapText="1"/>
    </xf>
    <xf numFmtId="2" fontId="29" fillId="0" borderId="85" xfId="13" applyNumberFormat="1" applyFont="1" applyBorder="1"/>
    <xf numFmtId="167" fontId="29" fillId="0" borderId="86" xfId="14" applyNumberFormat="1" applyFont="1" applyBorder="1" applyAlignment="1">
      <alignment horizontal="right" vertical="center"/>
    </xf>
    <xf numFmtId="0" fontId="29" fillId="0" borderId="83" xfId="0" applyFont="1" applyBorder="1" applyAlignment="1">
      <alignment horizontal="center" vertical="center" wrapText="1"/>
    </xf>
    <xf numFmtId="0" fontId="29" fillId="0" borderId="0" xfId="0" applyFont="1" applyBorder="1"/>
    <xf numFmtId="2" fontId="37" fillId="0" borderId="0" xfId="14" applyNumberFormat="1" applyFont="1" applyBorder="1" applyAlignment="1">
      <alignment horizontal="center" vertical="center" wrapText="1"/>
    </xf>
    <xf numFmtId="0" fontId="33" fillId="0" borderId="83" xfId="0" applyFont="1" applyBorder="1" applyAlignment="1">
      <alignment horizontal="center" vertical="center" wrapText="1"/>
    </xf>
    <xf numFmtId="0" fontId="33" fillId="0" borderId="83" xfId="0" applyFont="1" applyBorder="1" applyAlignment="1">
      <alignment horizontal="center" vertical="center"/>
    </xf>
    <xf numFmtId="0" fontId="29" fillId="0" borderId="83" xfId="0" applyFont="1" applyBorder="1" applyAlignment="1">
      <alignment wrapText="1"/>
    </xf>
    <xf numFmtId="4" fontId="29" fillId="0" borderId="0" xfId="14" applyNumberFormat="1" applyFont="1" applyBorder="1" applyAlignment="1">
      <alignment horizontal="center" vertical="center" wrapText="1"/>
    </xf>
    <xf numFmtId="2" fontId="33" fillId="0" borderId="81" xfId="14" applyNumberFormat="1" applyFont="1" applyBorder="1" applyAlignment="1">
      <alignment vertical="center" wrapText="1"/>
    </xf>
    <xf numFmtId="2" fontId="33" fillId="0" borderId="81" xfId="13" applyNumberFormat="1" applyFont="1" applyBorder="1"/>
    <xf numFmtId="167" fontId="33" fillId="0" borderId="82" xfId="14" applyNumberFormat="1" applyFont="1" applyBorder="1" applyAlignment="1">
      <alignment horizontal="right" vertical="center"/>
    </xf>
    <xf numFmtId="0" fontId="29" fillId="0" borderId="0" xfId="0" applyFont="1" applyBorder="1" applyAlignment="1">
      <alignment horizontal="right"/>
    </xf>
    <xf numFmtId="4" fontId="38" fillId="0" borderId="0" xfId="14" applyNumberFormat="1" applyFont="1" applyBorder="1" applyAlignment="1">
      <alignment horizontal="center" vertical="center" wrapText="1"/>
    </xf>
    <xf numFmtId="0" fontId="68" fillId="0" borderId="91" xfId="0" applyFont="1" applyBorder="1" applyAlignment="1">
      <alignment horizontal="center" vertical="center" wrapText="1"/>
    </xf>
    <xf numFmtId="0" fontId="68" fillId="0" borderId="92" xfId="0" applyFont="1" applyBorder="1" applyAlignment="1">
      <alignment horizontal="center" vertical="center" wrapText="1"/>
    </xf>
    <xf numFmtId="0" fontId="69" fillId="0" borderId="91" xfId="0" applyFont="1" applyBorder="1" applyAlignment="1">
      <alignment horizontal="right" vertical="center" wrapText="1"/>
    </xf>
    <xf numFmtId="0" fontId="69" fillId="0" borderId="92" xfId="0" applyFont="1" applyBorder="1" applyAlignment="1">
      <alignment horizontal="right" vertical="center" wrapText="1"/>
    </xf>
    <xf numFmtId="0" fontId="70" fillId="0" borderId="92" xfId="0" applyFont="1" applyBorder="1" applyAlignment="1">
      <alignment horizontal="right" vertical="center" wrapText="1"/>
    </xf>
    <xf numFmtId="0" fontId="69" fillId="0" borderId="2" xfId="0" applyFont="1" applyBorder="1" applyAlignment="1">
      <alignment horizontal="right" vertical="center" wrapText="1"/>
    </xf>
    <xf numFmtId="0" fontId="69" fillId="0" borderId="25" xfId="0" applyFont="1" applyBorder="1" applyAlignment="1">
      <alignment horizontal="right" vertical="center" wrapText="1"/>
    </xf>
    <xf numFmtId="0" fontId="0" fillId="0" borderId="0" xfId="0" applyBorder="1" applyAlignment="1">
      <alignment horizontal="left" vertical="center"/>
    </xf>
    <xf numFmtId="0" fontId="72" fillId="0" borderId="83" xfId="0" applyFont="1" applyBorder="1" applyAlignment="1">
      <alignment horizontal="center"/>
    </xf>
    <xf numFmtId="4" fontId="29" fillId="0" borderId="83" xfId="0" applyNumberFormat="1" applyFont="1" applyBorder="1" applyAlignment="1">
      <alignment horizontal="center"/>
    </xf>
    <xf numFmtId="10" fontId="29" fillId="0" borderId="83" xfId="9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4" fontId="29" fillId="0" borderId="83" xfId="0" applyNumberFormat="1" applyFont="1" applyBorder="1" applyAlignment="1">
      <alignment horizontal="right"/>
    </xf>
    <xf numFmtId="2" fontId="29" fillId="0" borderId="83" xfId="9" applyNumberFormat="1" applyFont="1" applyBorder="1" applyAlignment="1">
      <alignment horizontal="center" vertical="center" wrapText="1"/>
    </xf>
    <xf numFmtId="0" fontId="33" fillId="0" borderId="87" xfId="0" applyFont="1" applyBorder="1" applyAlignment="1">
      <alignment horizontal="center" vertical="center"/>
    </xf>
    <xf numFmtId="0" fontId="33" fillId="0" borderId="0" xfId="0" applyFont="1" applyBorder="1"/>
    <xf numFmtId="2" fontId="33" fillId="0" borderId="0" xfId="14" applyNumberFormat="1" applyFont="1" applyBorder="1" applyAlignment="1">
      <alignment horizontal="center" vertical="center" wrapText="1"/>
    </xf>
    <xf numFmtId="2" fontId="38" fillId="0" borderId="0" xfId="14" applyNumberFormat="1" applyFont="1" applyBorder="1" applyAlignment="1">
      <alignment horizontal="center" vertical="center" wrapText="1"/>
    </xf>
    <xf numFmtId="2" fontId="39" fillId="0" borderId="79" xfId="0" applyNumberFormat="1" applyFont="1" applyBorder="1" applyAlignment="1">
      <alignment horizontal="center" vertical="center"/>
    </xf>
    <xf numFmtId="0" fontId="29" fillId="0" borderId="0" xfId="0" applyFont="1" applyBorder="1" applyAlignment="1">
      <alignment wrapText="1"/>
    </xf>
    <xf numFmtId="2" fontId="29" fillId="0" borderId="0" xfId="14" applyNumberFormat="1" applyFont="1" applyBorder="1" applyAlignment="1">
      <alignment vertical="center" wrapText="1"/>
    </xf>
    <xf numFmtId="2" fontId="29" fillId="0" borderId="0" xfId="0" applyNumberFormat="1" applyFont="1" applyBorder="1" applyAlignment="1">
      <alignment horizontal="center" vertical="center"/>
    </xf>
    <xf numFmtId="167" fontId="29" fillId="0" borderId="0" xfId="11" applyFont="1" applyBorder="1" applyAlignment="1">
      <alignment vertical="center" wrapText="1"/>
    </xf>
    <xf numFmtId="4" fontId="29" fillId="0" borderId="85" xfId="14" applyNumberFormat="1" applyFont="1" applyBorder="1" applyAlignment="1">
      <alignment horizontal="center" vertical="center" wrapText="1"/>
    </xf>
    <xf numFmtId="0" fontId="33" fillId="0" borderId="87" xfId="0" applyFont="1" applyBorder="1"/>
    <xf numFmtId="2" fontId="33" fillId="0" borderId="81" xfId="14" applyNumberFormat="1" applyFont="1" applyBorder="1" applyAlignment="1">
      <alignment horizontal="center" vertical="center" wrapText="1"/>
    </xf>
    <xf numFmtId="2" fontId="38" fillId="0" borderId="81" xfId="14" applyNumberFormat="1" applyFont="1" applyBorder="1" applyAlignment="1">
      <alignment horizontal="center" vertical="center" wrapText="1"/>
    </xf>
    <xf numFmtId="2" fontId="33" fillId="0" borderId="81" xfId="13" applyNumberFormat="1" applyFont="1" applyBorder="1" applyAlignment="1">
      <alignment horizontal="center" vertical="center"/>
    </xf>
    <xf numFmtId="167" fontId="38" fillId="0" borderId="82" xfId="14" applyNumberFormat="1" applyFont="1" applyBorder="1" applyAlignment="1">
      <alignment horizontal="right" vertical="center"/>
    </xf>
    <xf numFmtId="0" fontId="29" fillId="0" borderId="85" xfId="0" applyFont="1" applyBorder="1" applyAlignment="1">
      <alignment horizontal="left" wrapText="1"/>
    </xf>
    <xf numFmtId="0" fontId="29" fillId="0" borderId="0" xfId="0" applyFont="1" applyBorder="1" applyAlignment="1">
      <alignment horizontal="left" wrapText="1"/>
    </xf>
    <xf numFmtId="2" fontId="71" fillId="0" borderId="83" xfId="0" applyNumberFormat="1" applyFont="1" applyBorder="1" applyAlignment="1">
      <alignment horizontal="center" vertical="center"/>
    </xf>
    <xf numFmtId="2" fontId="67" fillId="0" borderId="83" xfId="14" applyNumberFormat="1" applyFont="1" applyBorder="1" applyAlignment="1">
      <alignment horizontal="center" vertical="center" wrapText="1"/>
    </xf>
    <xf numFmtId="2" fontId="67" fillId="0" borderId="83" xfId="13" applyNumberFormat="1" applyFont="1" applyBorder="1" applyAlignment="1">
      <alignment horizontal="center" vertical="center"/>
    </xf>
    <xf numFmtId="0" fontId="29" fillId="0" borderId="0" xfId="0" applyFont="1" applyBorder="1" applyAlignment="1">
      <alignment vertical="center" wrapText="1"/>
    </xf>
    <xf numFmtId="49" fontId="35" fillId="3" borderId="81" xfId="0" applyNumberFormat="1" applyFont="1" applyFill="1" applyBorder="1" applyAlignment="1">
      <alignment vertical="center" wrapText="1"/>
    </xf>
    <xf numFmtId="0" fontId="34" fillId="0" borderId="0" xfId="0" applyFont="1" applyBorder="1"/>
    <xf numFmtId="4" fontId="33" fillId="0" borderId="0" xfId="14" applyNumberFormat="1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vertical="center" wrapText="1"/>
    </xf>
    <xf numFmtId="0" fontId="36" fillId="3" borderId="87" xfId="0" applyFont="1" applyFill="1" applyBorder="1" applyAlignment="1">
      <alignment vertical="center"/>
    </xf>
    <xf numFmtId="0" fontId="35" fillId="3" borderId="87" xfId="0" applyFont="1" applyFill="1" applyBorder="1" applyAlignment="1">
      <alignment vertical="center"/>
    </xf>
    <xf numFmtId="0" fontId="0" fillId="0" borderId="26" xfId="0" applyBorder="1"/>
    <xf numFmtId="43" fontId="33" fillId="16" borderId="61" xfId="14" applyFont="1" applyFill="1" applyBorder="1"/>
    <xf numFmtId="167" fontId="29" fillId="0" borderId="83" xfId="11" applyFont="1" applyBorder="1" applyAlignment="1">
      <alignment wrapText="1"/>
    </xf>
    <xf numFmtId="167" fontId="29" fillId="0" borderId="83" xfId="11" applyFont="1" applyBorder="1" applyAlignment="1">
      <alignment vertical="center" wrapText="1"/>
    </xf>
    <xf numFmtId="2" fontId="29" fillId="0" borderId="83" xfId="0" applyNumberFormat="1" applyFont="1" applyBorder="1" applyAlignment="1">
      <alignment horizontal="center" wrapText="1"/>
    </xf>
    <xf numFmtId="4" fontId="29" fillId="0" borderId="93" xfId="0" applyNumberFormat="1" applyFont="1" applyBorder="1" applyAlignment="1">
      <alignment horizontal="right"/>
    </xf>
    <xf numFmtId="2" fontId="29" fillId="0" borderId="93" xfId="9" applyNumberFormat="1" applyFont="1" applyBorder="1" applyAlignment="1">
      <alignment horizontal="center" vertical="center" wrapText="1"/>
    </xf>
    <xf numFmtId="4" fontId="29" fillId="0" borderId="93" xfId="14" applyNumberFormat="1" applyFont="1" applyBorder="1" applyAlignment="1">
      <alignment horizontal="center" vertical="center" wrapText="1"/>
    </xf>
    <xf numFmtId="0" fontId="29" fillId="0" borderId="26" xfId="0" applyFont="1" applyBorder="1" applyAlignment="1">
      <alignment horizontal="right"/>
    </xf>
    <xf numFmtId="4" fontId="38" fillId="0" borderId="26" xfId="14" applyNumberFormat="1" applyFont="1" applyBorder="1" applyAlignment="1">
      <alignment horizontal="center" vertical="center" wrapText="1"/>
    </xf>
    <xf numFmtId="0" fontId="33" fillId="0" borderId="21" xfId="0" applyFont="1" applyBorder="1" applyAlignment="1">
      <alignment horizontal="center" vertical="center"/>
    </xf>
    <xf numFmtId="0" fontId="33" fillId="0" borderId="7" xfId="0" applyFont="1" applyBorder="1" applyAlignment="1">
      <alignment vertical="center"/>
    </xf>
    <xf numFmtId="2" fontId="33" fillId="0" borderId="26" xfId="14" applyNumberFormat="1" applyFont="1" applyBorder="1" applyAlignment="1">
      <alignment vertical="center" wrapText="1"/>
    </xf>
    <xf numFmtId="165" fontId="77" fillId="0" borderId="0" xfId="9" applyNumberFormat="1" applyFont="1" applyAlignment="1">
      <alignment horizontal="right" vertical="center"/>
    </xf>
    <xf numFmtId="0" fontId="33" fillId="0" borderId="2" xfId="0" applyFont="1" applyBorder="1" applyAlignment="1">
      <alignment horizontal="center" vertical="center" wrapText="1"/>
    </xf>
    <xf numFmtId="0" fontId="93" fillId="0" borderId="0" xfId="0" applyFont="1" applyAlignment="1">
      <alignment vertical="center" wrapText="1"/>
    </xf>
    <xf numFmtId="0" fontId="93" fillId="0" borderId="0" xfId="0" applyFont="1" applyAlignment="1">
      <alignment vertical="center"/>
    </xf>
    <xf numFmtId="0" fontId="33" fillId="0" borderId="83" xfId="0" applyFont="1" applyBorder="1" applyAlignment="1">
      <alignment horizontal="center" vertical="center" wrapText="1"/>
    </xf>
    <xf numFmtId="0" fontId="29" fillId="0" borderId="81" xfId="0" applyFont="1" applyBorder="1" applyAlignment="1">
      <alignment horizontal="left" wrapText="1"/>
    </xf>
    <xf numFmtId="0" fontId="28" fillId="2" borderId="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8" fillId="2" borderId="25" xfId="0" applyFont="1" applyFill="1" applyBorder="1" applyAlignment="1">
      <alignment horizontal="center" vertical="center"/>
    </xf>
    <xf numFmtId="4" fontId="87" fillId="0" borderId="61" xfId="0" applyNumberFormat="1" applyFont="1" applyBorder="1" applyAlignment="1">
      <alignment horizontal="center" vertical="center"/>
    </xf>
    <xf numFmtId="4" fontId="33" fillId="0" borderId="85" xfId="14" applyNumberFormat="1" applyFont="1" applyBorder="1" applyAlignment="1">
      <alignment horizontal="center" vertical="center" wrapText="1"/>
    </xf>
    <xf numFmtId="4" fontId="33" fillId="0" borderId="26" xfId="14" applyNumberFormat="1" applyFont="1" applyBorder="1" applyAlignment="1">
      <alignment horizontal="center" vertical="center" wrapText="1"/>
    </xf>
    <xf numFmtId="0" fontId="29" fillId="0" borderId="87" xfId="0" applyFont="1" applyBorder="1" applyAlignment="1"/>
    <xf numFmtId="0" fontId="0" fillId="0" borderId="0" xfId="0" applyAlignment="1">
      <alignment horizontal="right"/>
    </xf>
    <xf numFmtId="4" fontId="73" fillId="0" borderId="83" xfId="0" applyNumberFormat="1" applyFont="1" applyBorder="1"/>
    <xf numFmtId="0" fontId="33" fillId="0" borderId="68" xfId="0" applyFont="1" applyBorder="1" applyAlignment="1">
      <alignment horizontal="center" vertical="center" wrapText="1"/>
    </xf>
    <xf numFmtId="0" fontId="35" fillId="0" borderId="25" xfId="0" applyFont="1" applyBorder="1" applyAlignment="1">
      <alignment horizontal="right"/>
    </xf>
    <xf numFmtId="165" fontId="35" fillId="0" borderId="93" xfId="1" applyFont="1" applyBorder="1" applyAlignment="1">
      <alignment horizontal="right" wrapText="1"/>
    </xf>
    <xf numFmtId="0" fontId="33" fillId="6" borderId="96" xfId="0" applyFont="1" applyFill="1" applyBorder="1" applyAlignment="1">
      <alignment horizontal="center" vertical="center" wrapText="1"/>
    </xf>
    <xf numFmtId="0" fontId="33" fillId="6" borderId="96" xfId="0" applyFont="1" applyFill="1" applyBorder="1" applyAlignment="1">
      <alignment horizontal="left" vertical="center"/>
    </xf>
    <xf numFmtId="0" fontId="33" fillId="6" borderId="96" xfId="0" applyFont="1" applyFill="1" applyBorder="1" applyAlignment="1">
      <alignment horizontal="right" vertical="center" wrapText="1"/>
    </xf>
    <xf numFmtId="165" fontId="33" fillId="6" borderId="96" xfId="1" applyFont="1" applyFill="1" applyBorder="1" applyAlignment="1">
      <alignment horizontal="right" vertical="center" wrapText="1"/>
    </xf>
    <xf numFmtId="165" fontId="33" fillId="6" borderId="96" xfId="1" applyFont="1" applyFill="1" applyBorder="1" applyAlignment="1">
      <alignment horizontal="center" vertical="center" wrapText="1"/>
    </xf>
    <xf numFmtId="0" fontId="33" fillId="0" borderId="51" xfId="0" applyFont="1" applyBorder="1" applyAlignment="1">
      <alignment horizontal="center" vertical="center" wrapText="1"/>
    </xf>
    <xf numFmtId="0" fontId="29" fillId="0" borderId="26" xfId="0" applyFont="1" applyBorder="1" applyAlignment="1">
      <alignment horizontal="center" vertical="center" wrapText="1"/>
    </xf>
    <xf numFmtId="4" fontId="67" fillId="0" borderId="0" xfId="0" applyNumberFormat="1" applyFont="1" applyBorder="1" applyAlignment="1">
      <alignment horizontal="right" wrapText="1"/>
    </xf>
    <xf numFmtId="0" fontId="3" fillId="2" borderId="85" xfId="2" applyFont="1" applyFill="1" applyBorder="1" applyAlignment="1">
      <alignment vertical="center"/>
    </xf>
    <xf numFmtId="0" fontId="3" fillId="2" borderId="86" xfId="2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7" fillId="0" borderId="25" xfId="0" applyFont="1" applyBorder="1"/>
    <xf numFmtId="0" fontId="31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18" fillId="0" borderId="25" xfId="0" applyFont="1" applyBorder="1"/>
    <xf numFmtId="0" fontId="31" fillId="2" borderId="0" xfId="0" applyFont="1" applyFill="1" applyBorder="1" applyAlignment="1">
      <alignment vertical="center" wrapText="1"/>
    </xf>
    <xf numFmtId="0" fontId="31" fillId="2" borderId="25" xfId="0" applyFont="1" applyFill="1" applyBorder="1" applyAlignment="1">
      <alignment vertical="center" wrapText="1"/>
    </xf>
    <xf numFmtId="0" fontId="86" fillId="2" borderId="0" xfId="0" applyFont="1" applyFill="1" applyBorder="1" applyAlignment="1">
      <alignment vertical="center" wrapText="1"/>
    </xf>
    <xf numFmtId="166" fontId="44" fillId="5" borderId="25" xfId="0" applyNumberFormat="1" applyFont="1" applyFill="1" applyBorder="1" applyAlignment="1">
      <alignment horizontal="right" vertical="center"/>
    </xf>
    <xf numFmtId="49" fontId="44" fillId="5" borderId="83" xfId="9" applyNumberFormat="1" applyFont="1" applyFill="1" applyBorder="1" applyAlignment="1">
      <alignment horizontal="center" vertical="center"/>
    </xf>
    <xf numFmtId="0" fontId="86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 wrapText="1"/>
    </xf>
    <xf numFmtId="166" fontId="32" fillId="2" borderId="0" xfId="0" applyNumberFormat="1" applyFont="1" applyFill="1" applyBorder="1" applyAlignment="1">
      <alignment horizontal="right" vertical="center"/>
    </xf>
    <xf numFmtId="10" fontId="32" fillId="2" borderId="83" xfId="9" applyNumberFormat="1" applyFont="1" applyFill="1" applyBorder="1" applyAlignment="1">
      <alignment horizontal="center" vertical="center"/>
    </xf>
    <xf numFmtId="0" fontId="30" fillId="2" borderId="0" xfId="0" applyFont="1" applyFill="1" applyBorder="1" applyAlignment="1">
      <alignment horizontal="left" vertical="center" wrapText="1"/>
    </xf>
    <xf numFmtId="10" fontId="32" fillId="2" borderId="82" xfId="9" applyNumberFormat="1" applyFont="1" applyFill="1" applyBorder="1" applyAlignment="1">
      <alignment horizontal="center" vertical="center"/>
    </xf>
    <xf numFmtId="0" fontId="33" fillId="6" borderId="97" xfId="0" applyFont="1" applyFill="1" applyBorder="1" applyAlignment="1">
      <alignment horizontal="center" vertical="center" wrapText="1"/>
    </xf>
    <xf numFmtId="0" fontId="33" fillId="6" borderId="97" xfId="0" applyFont="1" applyFill="1" applyBorder="1" applyAlignment="1">
      <alignment horizontal="right" vertical="center" wrapText="1"/>
    </xf>
    <xf numFmtId="166" fontId="33" fillId="6" borderId="97" xfId="0" applyNumberFormat="1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right" wrapText="1"/>
    </xf>
    <xf numFmtId="0" fontId="34" fillId="0" borderId="0" xfId="0" applyFont="1" applyBorder="1" applyAlignment="1">
      <alignment horizontal="center" wrapText="1"/>
    </xf>
    <xf numFmtId="170" fontId="33" fillId="0" borderId="0" xfId="0" applyNumberFormat="1" applyFont="1" applyBorder="1" applyAlignment="1">
      <alignment horizontal="right" wrapText="1"/>
    </xf>
    <xf numFmtId="165" fontId="33" fillId="0" borderId="0" xfId="1" applyFont="1" applyBorder="1" applyAlignment="1">
      <alignment horizontal="right" wrapText="1"/>
    </xf>
    <xf numFmtId="165" fontId="35" fillId="0" borderId="83" xfId="1" applyFont="1" applyBorder="1" applyAlignment="1">
      <alignment horizontal="right" wrapText="1"/>
    </xf>
    <xf numFmtId="165" fontId="34" fillId="0" borderId="0" xfId="1" applyFont="1" applyBorder="1" applyAlignment="1">
      <alignment horizontal="right" wrapText="1"/>
    </xf>
    <xf numFmtId="165" fontId="35" fillId="0" borderId="25" xfId="1" applyFont="1" applyBorder="1" applyAlignment="1">
      <alignment horizontal="right" wrapText="1"/>
    </xf>
    <xf numFmtId="166" fontId="0" fillId="0" borderId="0" xfId="0" applyNumberFormat="1" applyBorder="1"/>
    <xf numFmtId="166" fontId="0" fillId="0" borderId="25" xfId="0" applyNumberFormat="1" applyBorder="1"/>
    <xf numFmtId="0" fontId="35" fillId="0" borderId="0" xfId="0" applyFont="1" applyBorder="1" applyAlignment="1">
      <alignment horizontal="right"/>
    </xf>
    <xf numFmtId="2" fontId="11" fillId="0" borderId="2" xfId="0" applyNumberFormat="1" applyFont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49" fontId="11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right" vertical="center"/>
    </xf>
    <xf numFmtId="49" fontId="13" fillId="0" borderId="0" xfId="0" applyNumberFormat="1" applyFont="1" applyBorder="1" applyAlignment="1">
      <alignment vertical="center"/>
    </xf>
    <xf numFmtId="166" fontId="40" fillId="0" borderId="25" xfId="0" applyNumberFormat="1" applyFont="1" applyBorder="1" applyAlignment="1">
      <alignment horizontal="right" vertical="center"/>
    </xf>
    <xf numFmtId="2" fontId="11" fillId="0" borderId="7" xfId="0" applyNumberFormat="1" applyFont="1" applyBorder="1" applyAlignment="1">
      <alignment horizontal="center" vertical="center"/>
    </xf>
    <xf numFmtId="2" fontId="11" fillId="0" borderId="26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49" fontId="11" fillId="0" borderId="26" xfId="0" applyNumberFormat="1" applyFont="1" applyBorder="1" applyAlignment="1">
      <alignment vertical="center"/>
    </xf>
    <xf numFmtId="4" fontId="11" fillId="0" borderId="26" xfId="0" applyNumberFormat="1" applyFont="1" applyBorder="1" applyAlignment="1">
      <alignment horizontal="right" vertical="center"/>
    </xf>
    <xf numFmtId="166" fontId="11" fillId="0" borderId="27" xfId="0" applyNumberFormat="1" applyFont="1" applyBorder="1" applyAlignment="1">
      <alignment horizontal="right" vertical="center"/>
    </xf>
    <xf numFmtId="0" fontId="0" fillId="0" borderId="7" xfId="0" applyBorder="1"/>
    <xf numFmtId="0" fontId="0" fillId="0" borderId="27" xfId="0" applyBorder="1"/>
    <xf numFmtId="17" fontId="87" fillId="0" borderId="27" xfId="0" applyNumberFormat="1" applyFont="1" applyBorder="1" applyAlignment="1">
      <alignment vertical="center" wrapText="1"/>
    </xf>
    <xf numFmtId="17" fontId="87" fillId="0" borderId="83" xfId="0" applyNumberFormat="1" applyFont="1" applyBorder="1" applyAlignment="1">
      <alignment horizontal="center" vertical="center" wrapText="1"/>
    </xf>
    <xf numFmtId="0" fontId="22" fillId="0" borderId="84" xfId="2" applyFont="1" applyBorder="1" applyAlignment="1">
      <alignment vertical="center"/>
    </xf>
    <xf numFmtId="0" fontId="22" fillId="0" borderId="85" xfId="2" applyFont="1" applyBorder="1" applyAlignment="1">
      <alignment vertical="center"/>
    </xf>
    <xf numFmtId="0" fontId="22" fillId="0" borderId="85" xfId="2" applyFont="1" applyBorder="1" applyAlignment="1">
      <alignment vertical="center" wrapText="1"/>
    </xf>
    <xf numFmtId="0" fontId="22" fillId="0" borderId="85" xfId="2" applyFont="1" applyBorder="1" applyAlignment="1">
      <alignment horizontal="center" vertical="center"/>
    </xf>
    <xf numFmtId="0" fontId="87" fillId="0" borderId="85" xfId="0" applyFont="1" applyBorder="1"/>
    <xf numFmtId="0" fontId="87" fillId="0" borderId="86" xfId="0" applyFont="1" applyBorder="1"/>
    <xf numFmtId="0" fontId="89" fillId="0" borderId="0" xfId="0" applyFont="1" applyBorder="1" applyAlignment="1">
      <alignment vertical="center"/>
    </xf>
    <xf numFmtId="0" fontId="89" fillId="0" borderId="0" xfId="0" applyFont="1" applyBorder="1" applyAlignment="1">
      <alignment horizontal="right" vertical="center"/>
    </xf>
    <xf numFmtId="0" fontId="87" fillId="0" borderId="0" xfId="0" applyFont="1" applyBorder="1" applyAlignment="1">
      <alignment horizontal="left" vertical="center"/>
    </xf>
    <xf numFmtId="170" fontId="87" fillId="0" borderId="0" xfId="0" applyNumberFormat="1" applyFont="1" applyBorder="1" applyAlignment="1">
      <alignment horizontal="center" vertical="center"/>
    </xf>
    <xf numFmtId="0" fontId="87" fillId="0" borderId="0" xfId="0" applyFont="1" applyBorder="1" applyAlignment="1">
      <alignment horizontal="center" vertical="center"/>
    </xf>
    <xf numFmtId="170" fontId="87" fillId="0" borderId="0" xfId="0" applyNumberFormat="1" applyFont="1" applyBorder="1" applyAlignment="1">
      <alignment horizontal="right" vertical="center"/>
    </xf>
    <xf numFmtId="0" fontId="87" fillId="0" borderId="0" xfId="0" applyFont="1" applyBorder="1" applyAlignment="1">
      <alignment horizontal="right" vertical="center"/>
    </xf>
    <xf numFmtId="0" fontId="89" fillId="0" borderId="0" xfId="0" applyFont="1" applyBorder="1" applyAlignment="1">
      <alignment horizontal="left" vertical="center"/>
    </xf>
    <xf numFmtId="0" fontId="89" fillId="0" borderId="83" xfId="0" applyFont="1" applyBorder="1" applyAlignment="1">
      <alignment horizontal="center" vertical="center"/>
    </xf>
    <xf numFmtId="170" fontId="89" fillId="0" borderId="0" xfId="0" applyNumberFormat="1" applyFont="1" applyBorder="1" applyAlignment="1">
      <alignment vertical="center"/>
    </xf>
    <xf numFmtId="0" fontId="87" fillId="0" borderId="87" xfId="0" applyFont="1" applyBorder="1" applyAlignment="1">
      <alignment horizontal="left" vertical="center"/>
    </xf>
    <xf numFmtId="0" fontId="87" fillId="0" borderId="0" xfId="0" applyFont="1" applyBorder="1"/>
    <xf numFmtId="0" fontId="89" fillId="0" borderId="97" xfId="0" applyFont="1" applyBorder="1" applyAlignment="1">
      <alignment horizontal="center" vertical="center"/>
    </xf>
    <xf numFmtId="0" fontId="89" fillId="0" borderId="97" xfId="0" applyFont="1" applyBorder="1" applyAlignment="1">
      <alignment vertical="center" wrapText="1"/>
    </xf>
    <xf numFmtId="0" fontId="87" fillId="0" borderId="97" xfId="0" applyFont="1" applyBorder="1" applyAlignment="1">
      <alignment horizontal="center" vertical="center"/>
    </xf>
    <xf numFmtId="0" fontId="89" fillId="0" borderId="97" xfId="0" applyFont="1" applyBorder="1" applyAlignment="1">
      <alignment vertical="center"/>
    </xf>
    <xf numFmtId="0" fontId="87" fillId="0" borderId="97" xfId="0" applyFont="1" applyBorder="1" applyAlignment="1">
      <alignment vertical="center"/>
    </xf>
    <xf numFmtId="0" fontId="87" fillId="17" borderId="97" xfId="0" applyFont="1" applyFill="1" applyBorder="1" applyAlignment="1">
      <alignment horizontal="center" vertical="center"/>
    </xf>
    <xf numFmtId="0" fontId="87" fillId="0" borderId="101" xfId="0" applyFont="1" applyBorder="1" applyAlignment="1">
      <alignment vertical="center"/>
    </xf>
    <xf numFmtId="177" fontId="89" fillId="19" borderId="83" xfId="0" applyNumberFormat="1" applyFont="1" applyFill="1" applyBorder="1" applyAlignment="1">
      <alignment horizontal="right" vertical="center"/>
    </xf>
    <xf numFmtId="0" fontId="91" fillId="0" borderId="97" xfId="0" applyFont="1" applyBorder="1" applyAlignment="1">
      <alignment vertical="center"/>
    </xf>
    <xf numFmtId="4" fontId="87" fillId="0" borderId="97" xfId="0" applyNumberFormat="1" applyFont="1" applyBorder="1" applyAlignment="1">
      <alignment horizontal="center" vertical="center"/>
    </xf>
    <xf numFmtId="4" fontId="87" fillId="0" borderId="97" xfId="0" applyNumberFormat="1" applyFont="1" applyBorder="1" applyAlignment="1">
      <alignment vertical="center"/>
    </xf>
    <xf numFmtId="0" fontId="87" fillId="17" borderId="97" xfId="0" applyFont="1" applyFill="1" applyBorder="1" applyAlignment="1">
      <alignment horizontal="center" vertical="center" wrapText="1"/>
    </xf>
    <xf numFmtId="4" fontId="87" fillId="0" borderId="97" xfId="0" applyNumberFormat="1" applyFont="1" applyBorder="1" applyAlignment="1">
      <alignment horizontal="right" vertical="center"/>
    </xf>
    <xf numFmtId="0" fontId="87" fillId="0" borderId="86" xfId="0" applyFont="1" applyBorder="1" applyAlignment="1">
      <alignment vertical="center" wrapText="1"/>
    </xf>
    <xf numFmtId="4" fontId="89" fillId="19" borderId="83" xfId="0" applyNumberFormat="1" applyFont="1" applyFill="1" applyBorder="1" applyAlignment="1">
      <alignment vertical="center"/>
    </xf>
    <xf numFmtId="0" fontId="89" fillId="0" borderId="101" xfId="0" applyFont="1" applyBorder="1" applyAlignment="1">
      <alignment horizontal="center" vertical="center"/>
    </xf>
    <xf numFmtId="0" fontId="89" fillId="0" borderId="102" xfId="0" applyFont="1" applyBorder="1" applyAlignment="1">
      <alignment vertical="center"/>
    </xf>
    <xf numFmtId="0" fontId="87" fillId="0" borderId="102" xfId="0" applyFont="1" applyBorder="1" applyAlignment="1">
      <alignment horizontal="center" vertical="center"/>
    </xf>
    <xf numFmtId="0" fontId="87" fillId="0" borderId="102" xfId="0" applyFont="1" applyBorder="1" applyAlignment="1">
      <alignment vertical="center"/>
    </xf>
    <xf numFmtId="11" fontId="87" fillId="17" borderId="102" xfId="0" applyNumberFormat="1" applyFont="1" applyFill="1" applyBorder="1" applyAlignment="1">
      <alignment horizontal="center" vertical="center"/>
    </xf>
    <xf numFmtId="0" fontId="87" fillId="17" borderId="102" xfId="0" applyFont="1" applyFill="1" applyBorder="1" applyAlignment="1">
      <alignment horizontal="center" vertical="center"/>
    </xf>
    <xf numFmtId="0" fontId="87" fillId="0" borderId="103" xfId="0" applyFont="1" applyBorder="1" applyAlignment="1">
      <alignment vertical="center"/>
    </xf>
    <xf numFmtId="0" fontId="87" fillId="0" borderId="104" xfId="0" applyFont="1" applyBorder="1" applyAlignment="1">
      <alignment vertical="center"/>
    </xf>
    <xf numFmtId="4" fontId="89" fillId="0" borderId="83" xfId="0" applyNumberFormat="1" applyFont="1" applyBorder="1" applyAlignment="1">
      <alignment vertical="center"/>
    </xf>
    <xf numFmtId="177" fontId="89" fillId="0" borderId="83" xfId="0" applyNumberFormat="1" applyFont="1" applyBorder="1" applyAlignment="1">
      <alignment vertical="center"/>
    </xf>
    <xf numFmtId="166" fontId="67" fillId="0" borderId="0" xfId="0" applyNumberFormat="1" applyFont="1" applyBorder="1" applyAlignment="1">
      <alignment horizontal="right" wrapText="1"/>
    </xf>
    <xf numFmtId="175" fontId="29" fillId="0" borderId="0" xfId="0" applyNumberFormat="1" applyFont="1" applyBorder="1"/>
    <xf numFmtId="2" fontId="38" fillId="0" borderId="25" xfId="14" applyNumberFormat="1" applyFont="1" applyBorder="1" applyAlignment="1">
      <alignment horizontal="center" vertical="center" wrapText="1"/>
    </xf>
    <xf numFmtId="2" fontId="33" fillId="0" borderId="2" xfId="14" applyNumberFormat="1" applyFont="1" applyBorder="1" applyAlignment="1">
      <alignment horizontal="center" vertical="center"/>
    </xf>
    <xf numFmtId="2" fontId="29" fillId="0" borderId="2" xfId="14" applyNumberFormat="1" applyFont="1" applyBorder="1" applyAlignment="1">
      <alignment horizontal="center" vertical="center"/>
    </xf>
    <xf numFmtId="0" fontId="32" fillId="2" borderId="7" xfId="0" applyFont="1" applyFill="1" applyBorder="1" applyAlignment="1">
      <alignment horizontal="left" vertical="center"/>
    </xf>
    <xf numFmtId="4" fontId="29" fillId="0" borderId="83" xfId="14" applyNumberFormat="1" applyFont="1" applyFill="1" applyBorder="1" applyAlignment="1">
      <alignment horizontal="center" vertical="center" wrapText="1"/>
    </xf>
    <xf numFmtId="0" fontId="61" fillId="5" borderId="25" xfId="2" applyFont="1" applyFill="1" applyBorder="1" applyAlignment="1">
      <alignment vertical="center"/>
    </xf>
    <xf numFmtId="0" fontId="43" fillId="5" borderId="25" xfId="2" applyFont="1" applyFill="1" applyBorder="1" applyAlignment="1">
      <alignment vertical="justify"/>
    </xf>
    <xf numFmtId="0" fontId="62" fillId="0" borderId="25" xfId="0" applyFont="1" applyBorder="1" applyAlignment="1"/>
    <xf numFmtId="0" fontId="60" fillId="0" borderId="85" xfId="0" applyFont="1" applyBorder="1"/>
    <xf numFmtId="173" fontId="64" fillId="3" borderId="106" xfId="0" applyNumberFormat="1" applyFont="1" applyFill="1" applyBorder="1" applyAlignment="1">
      <alignment horizontal="center"/>
    </xf>
    <xf numFmtId="0" fontId="62" fillId="0" borderId="0" xfId="0" applyFont="1" applyBorder="1" applyAlignment="1">
      <alignment horizontal="center"/>
    </xf>
    <xf numFmtId="0" fontId="62" fillId="0" borderId="0" xfId="0" applyFont="1" applyBorder="1" applyAlignment="1">
      <alignment horizontal="center"/>
    </xf>
    <xf numFmtId="0" fontId="30" fillId="0" borderId="0" xfId="0" applyFont="1" applyBorder="1" applyAlignment="1">
      <alignment horizontal="center" vertical="center"/>
    </xf>
    <xf numFmtId="0" fontId="87" fillId="17" borderId="97" xfId="0" applyFont="1" applyFill="1" applyBorder="1" applyAlignment="1">
      <alignment horizontal="center" vertical="center"/>
    </xf>
    <xf numFmtId="4" fontId="87" fillId="0" borderId="61" xfId="0" applyNumberFormat="1" applyFont="1" applyBorder="1" applyAlignment="1">
      <alignment horizontal="center" vertical="center"/>
    </xf>
    <xf numFmtId="0" fontId="52" fillId="0" borderId="19" xfId="2" applyFont="1" applyBorder="1" applyAlignment="1">
      <alignment horizontal="left" vertical="center" wrapText="1"/>
    </xf>
    <xf numFmtId="0" fontId="52" fillId="0" borderId="20" xfId="2" applyFont="1" applyBorder="1" applyAlignment="1">
      <alignment horizontal="left" vertical="center" wrapText="1"/>
    </xf>
    <xf numFmtId="0" fontId="0" fillId="0" borderId="31" xfId="0" applyBorder="1"/>
    <xf numFmtId="10" fontId="65" fillId="0" borderId="32" xfId="13" applyNumberFormat="1" applyFont="1" applyBorder="1" applyAlignment="1">
      <alignment horizontal="right"/>
    </xf>
    <xf numFmtId="167" fontId="65" fillId="0" borderId="32" xfId="13" applyFont="1" applyBorder="1" applyAlignment="1">
      <alignment horizontal="right"/>
    </xf>
    <xf numFmtId="167" fontId="65" fillId="0" borderId="33" xfId="13" applyFont="1" applyBorder="1" applyAlignment="1">
      <alignment horizontal="right"/>
    </xf>
    <xf numFmtId="0" fontId="52" fillId="7" borderId="55" xfId="2" applyFont="1" applyFill="1" applyBorder="1" applyAlignment="1">
      <alignment horizontal="center" vertical="center"/>
    </xf>
    <xf numFmtId="49" fontId="52" fillId="7" borderId="55" xfId="2" applyNumberFormat="1" applyFont="1" applyFill="1" applyBorder="1" applyAlignment="1">
      <alignment horizontal="center" vertical="center"/>
    </xf>
    <xf numFmtId="0" fontId="52" fillId="7" borderId="55" xfId="2" quotePrefix="1" applyFont="1" applyFill="1" applyBorder="1" applyAlignment="1">
      <alignment vertical="center" wrapText="1"/>
    </xf>
    <xf numFmtId="0" fontId="52" fillId="7" borderId="55" xfId="2" applyFont="1" applyFill="1" applyBorder="1" applyAlignment="1">
      <alignment vertical="center" wrapText="1"/>
    </xf>
    <xf numFmtId="0" fontId="1" fillId="0" borderId="0" xfId="2" applyBorder="1" applyAlignment="1">
      <alignment vertical="center"/>
    </xf>
    <xf numFmtId="0" fontId="1" fillId="0" borderId="0" xfId="2" applyBorder="1" applyAlignment="1">
      <alignment vertical="center" wrapText="1"/>
    </xf>
    <xf numFmtId="0" fontId="52" fillId="0" borderId="0" xfId="2" applyFont="1" applyBorder="1" applyAlignment="1">
      <alignment horizontal="left" vertical="center" wrapText="1"/>
    </xf>
    <xf numFmtId="0" fontId="52" fillId="0" borderId="0" xfId="2" applyFont="1" applyBorder="1" applyAlignment="1">
      <alignment horizontal="right" vertical="center"/>
    </xf>
    <xf numFmtId="167" fontId="1" fillId="0" borderId="0" xfId="2" applyNumberFormat="1" applyBorder="1" applyAlignment="1">
      <alignment horizontal="center" vertical="center"/>
    </xf>
    <xf numFmtId="0" fontId="50" fillId="8" borderId="4" xfId="0" quotePrefix="1" applyFont="1" applyFill="1" applyBorder="1" applyAlignment="1" applyProtection="1">
      <alignment horizontal="center" vertical="center"/>
      <protection locked="0"/>
    </xf>
    <xf numFmtId="0" fontId="1" fillId="22" borderId="0" xfId="2" applyFill="1" applyAlignment="1">
      <alignment vertical="center"/>
    </xf>
    <xf numFmtId="0" fontId="1" fillId="0" borderId="0" xfId="2" applyAlignment="1">
      <alignment vertical="center"/>
    </xf>
    <xf numFmtId="43" fontId="33" fillId="0" borderId="0" xfId="3" applyNumberFormat="1" applyFont="1" applyAlignment="1">
      <alignment vertical="center"/>
    </xf>
    <xf numFmtId="0" fontId="33" fillId="0" borderId="0" xfId="3" applyFont="1" applyAlignment="1">
      <alignment vertical="center"/>
    </xf>
    <xf numFmtId="10" fontId="29" fillId="0" borderId="0" xfId="9" applyNumberFormat="1" applyFont="1" applyAlignment="1">
      <alignment vertical="center"/>
    </xf>
    <xf numFmtId="43" fontId="1" fillId="0" borderId="0" xfId="2" applyNumberFormat="1" applyAlignment="1">
      <alignment vertical="center"/>
    </xf>
    <xf numFmtId="0" fontId="1" fillId="22" borderId="0" xfId="2" applyFill="1" applyAlignment="1">
      <alignment horizontal="center" vertical="center"/>
    </xf>
    <xf numFmtId="167" fontId="1" fillId="22" borderId="0" xfId="11" applyFont="1" applyFill="1" applyAlignment="1">
      <alignment vertical="center"/>
    </xf>
    <xf numFmtId="167" fontId="94" fillId="23" borderId="0" xfId="13" applyFont="1" applyFill="1" applyAlignment="1">
      <alignment horizontal="center" vertical="center"/>
    </xf>
    <xf numFmtId="167" fontId="0" fillId="22" borderId="0" xfId="13" applyFont="1" applyFill="1" applyAlignment="1">
      <alignment horizontal="center" vertical="center"/>
    </xf>
    <xf numFmtId="0" fontId="52" fillId="22" borderId="0" xfId="2" applyFont="1" applyFill="1" applyAlignment="1">
      <alignment horizontal="center" vertical="center"/>
    </xf>
    <xf numFmtId="9" fontId="33" fillId="0" borderId="83" xfId="3" applyNumberFormat="1" applyFont="1" applyBorder="1" applyAlignment="1">
      <alignment vertical="center"/>
    </xf>
    <xf numFmtId="0" fontId="52" fillId="22" borderId="83" xfId="2" applyFont="1" applyFill="1" applyBorder="1" applyAlignment="1">
      <alignment horizontal="center" vertical="center"/>
    </xf>
    <xf numFmtId="181" fontId="1" fillId="0" borderId="18" xfId="13" applyNumberFormat="1" applyBorder="1" applyAlignment="1">
      <alignment horizontal="center" vertical="center"/>
    </xf>
    <xf numFmtId="167" fontId="1" fillId="0" borderId="18" xfId="13" applyNumberFormat="1" applyBorder="1" applyAlignment="1">
      <alignment horizontal="center" vertical="center"/>
    </xf>
    <xf numFmtId="10" fontId="22" fillId="0" borderId="0" xfId="2" applyNumberFormat="1" applyFont="1" applyAlignment="1">
      <alignment vertical="center"/>
    </xf>
    <xf numFmtId="167" fontId="42" fillId="0" borderId="85" xfId="13" applyFont="1" applyBorder="1" applyAlignment="1">
      <alignment horizontal="center" vertical="center"/>
    </xf>
    <xf numFmtId="167" fontId="42" fillId="0" borderId="0" xfId="13" applyFont="1" applyAlignment="1">
      <alignment horizontal="center" vertical="center"/>
    </xf>
    <xf numFmtId="0" fontId="95" fillId="0" borderId="84" xfId="2" applyFont="1" applyBorder="1" applyAlignment="1">
      <alignment horizontal="center" vertical="center"/>
    </xf>
    <xf numFmtId="0" fontId="95" fillId="0" borderId="85" xfId="2" applyFont="1" applyBorder="1" applyAlignment="1">
      <alignment horizontal="center" vertical="center"/>
    </xf>
    <xf numFmtId="0" fontId="95" fillId="0" borderId="85" xfId="2" applyFont="1" applyBorder="1" applyAlignment="1">
      <alignment vertical="center"/>
    </xf>
    <xf numFmtId="167" fontId="95" fillId="0" borderId="85" xfId="11" applyFont="1" applyBorder="1" applyAlignment="1">
      <alignment vertical="center"/>
    </xf>
    <xf numFmtId="167" fontId="96" fillId="0" borderId="85" xfId="13" applyFont="1" applyBorder="1" applyAlignment="1">
      <alignment horizontal="center" vertical="center"/>
    </xf>
    <xf numFmtId="167" fontId="95" fillId="0" borderId="86" xfId="11" applyFont="1" applyBorder="1" applyAlignment="1">
      <alignment vertical="center"/>
    </xf>
    <xf numFmtId="0" fontId="98" fillId="0" borderId="2" xfId="2" applyFont="1" applyBorder="1" applyAlignment="1">
      <alignment horizontal="center" vertical="center"/>
    </xf>
    <xf numFmtId="0" fontId="98" fillId="0" borderId="0" xfId="2" applyFont="1" applyAlignment="1">
      <alignment horizontal="center" vertical="center"/>
    </xf>
    <xf numFmtId="167" fontId="95" fillId="0" borderId="0" xfId="11" applyFont="1" applyAlignment="1">
      <alignment vertical="center"/>
    </xf>
    <xf numFmtId="167" fontId="95" fillId="0" borderId="25" xfId="11" applyFont="1" applyBorder="1" applyAlignment="1">
      <alignment vertical="center"/>
    </xf>
    <xf numFmtId="0" fontId="99" fillId="0" borderId="2" xfId="2" applyFont="1" applyBorder="1" applyAlignment="1">
      <alignment horizontal="center" vertical="center"/>
    </xf>
    <xf numFmtId="0" fontId="99" fillId="0" borderId="0" xfId="2" applyFont="1" applyAlignment="1">
      <alignment horizontal="center" vertical="center"/>
    </xf>
    <xf numFmtId="0" fontId="95" fillId="0" borderId="0" xfId="2" applyFont="1" applyAlignment="1">
      <alignment vertical="center"/>
    </xf>
    <xf numFmtId="0" fontId="100" fillId="0" borderId="25" xfId="2" applyFont="1" applyBorder="1" applyAlignment="1">
      <alignment horizontal="center" vertical="center"/>
    </xf>
    <xf numFmtId="0" fontId="95" fillId="0" borderId="25" xfId="2" applyFont="1" applyBorder="1" applyAlignment="1">
      <alignment vertical="center"/>
    </xf>
    <xf numFmtId="166" fontId="102" fillId="5" borderId="25" xfId="0" applyNumberFormat="1" applyFont="1" applyFill="1" applyBorder="1" applyAlignment="1">
      <alignment horizontal="right" vertical="center"/>
    </xf>
    <xf numFmtId="49" fontId="102" fillId="5" borderId="83" xfId="9" applyNumberFormat="1" applyFont="1" applyFill="1" applyBorder="1" applyAlignment="1">
      <alignment horizontal="center" vertical="center"/>
    </xf>
    <xf numFmtId="0" fontId="101" fillId="0" borderId="2" xfId="13" applyNumberFormat="1" applyFont="1" applyBorder="1" applyAlignment="1">
      <alignment horizontal="left" vertical="center"/>
    </xf>
    <xf numFmtId="2" fontId="101" fillId="0" borderId="0" xfId="13" quotePrefix="1" applyNumberFormat="1" applyFont="1" applyAlignment="1">
      <alignment horizontal="center" vertical="center"/>
    </xf>
    <xf numFmtId="49" fontId="97" fillId="0" borderId="0" xfId="2" applyNumberFormat="1" applyFont="1" applyAlignment="1">
      <alignment horizontal="right" vertical="center"/>
    </xf>
    <xf numFmtId="0" fontId="103" fillId="0" borderId="0" xfId="2" applyFont="1" applyAlignment="1">
      <alignment vertical="center"/>
    </xf>
    <xf numFmtId="178" fontId="97" fillId="0" borderId="0" xfId="11" applyNumberFormat="1" applyFont="1" applyAlignment="1">
      <alignment horizontal="center" vertical="center"/>
    </xf>
    <xf numFmtId="167" fontId="104" fillId="0" borderId="0" xfId="13" applyFont="1" applyAlignment="1">
      <alignment horizontal="right" vertical="center"/>
    </xf>
    <xf numFmtId="166" fontId="105" fillId="2" borderId="0" xfId="0" applyNumberFormat="1" applyFont="1" applyFill="1" applyAlignment="1">
      <alignment horizontal="right" vertical="center"/>
    </xf>
    <xf numFmtId="10" fontId="105" fillId="2" borderId="83" xfId="9" applyNumberFormat="1" applyFont="1" applyFill="1" applyBorder="1" applyAlignment="1">
      <alignment horizontal="center" vertical="center"/>
    </xf>
    <xf numFmtId="0" fontId="97" fillId="0" borderId="0" xfId="2" applyFont="1" applyAlignment="1">
      <alignment vertical="center"/>
    </xf>
    <xf numFmtId="178" fontId="101" fillId="0" borderId="25" xfId="11" applyNumberFormat="1" applyFont="1" applyBorder="1" applyAlignment="1">
      <alignment horizontal="center" vertical="center"/>
    </xf>
    <xf numFmtId="167" fontId="100" fillId="0" borderId="87" xfId="13" applyFont="1" applyBorder="1" applyAlignment="1">
      <alignment horizontal="center" vertical="center"/>
    </xf>
    <xf numFmtId="0" fontId="95" fillId="0" borderId="85" xfId="2" applyFont="1" applyBorder="1" applyAlignment="1">
      <alignment horizontal="center" vertical="center" wrapText="1"/>
    </xf>
    <xf numFmtId="0" fontId="95" fillId="0" borderId="85" xfId="2" applyFont="1" applyBorder="1" applyAlignment="1">
      <alignment vertical="center" wrapText="1"/>
    </xf>
    <xf numFmtId="167" fontId="100" fillId="0" borderId="85" xfId="11" quotePrefix="1" applyFont="1" applyBorder="1" applyAlignment="1">
      <alignment horizontal="center" vertical="center"/>
    </xf>
    <xf numFmtId="179" fontId="95" fillId="0" borderId="85" xfId="13" applyNumberFormat="1" applyFont="1" applyBorder="1" applyAlignment="1">
      <alignment horizontal="right" vertical="center"/>
    </xf>
    <xf numFmtId="180" fontId="97" fillId="0" borderId="85" xfId="9" applyNumberFormat="1" applyFont="1" applyBorder="1" applyAlignment="1">
      <alignment vertical="center"/>
    </xf>
    <xf numFmtId="0" fontId="100" fillId="0" borderId="85" xfId="2" applyFont="1" applyBorder="1" applyAlignment="1">
      <alignment horizontal="center" vertical="center"/>
    </xf>
    <xf numFmtId="0" fontId="106" fillId="0" borderId="83" xfId="2" applyFont="1" applyBorder="1" applyAlignment="1">
      <alignment horizontal="center" vertical="center"/>
    </xf>
    <xf numFmtId="167" fontId="106" fillId="0" borderId="83" xfId="13" applyFont="1" applyBorder="1" applyAlignment="1">
      <alignment horizontal="center" vertical="center"/>
    </xf>
    <xf numFmtId="167" fontId="106" fillId="0" borderId="83" xfId="11" applyFont="1" applyBorder="1" applyAlignment="1">
      <alignment horizontal="center" vertical="center"/>
    </xf>
    <xf numFmtId="0" fontId="107" fillId="0" borderId="83" xfId="2" applyFont="1" applyBorder="1" applyAlignment="1">
      <alignment horizontal="center" vertical="center"/>
    </xf>
    <xf numFmtId="0" fontId="107" fillId="0" borderId="83" xfId="2" applyFont="1" applyBorder="1" applyAlignment="1">
      <alignment horizontal="center" vertical="center" wrapText="1"/>
    </xf>
    <xf numFmtId="0" fontId="107" fillId="0" borderId="83" xfId="2" applyFont="1" applyBorder="1" applyAlignment="1">
      <alignment horizontal="left" vertical="center" wrapText="1"/>
    </xf>
    <xf numFmtId="167" fontId="106" fillId="5" borderId="83" xfId="11" quotePrefix="1" applyFont="1" applyFill="1" applyBorder="1" applyAlignment="1">
      <alignment horizontal="center" vertical="center"/>
    </xf>
    <xf numFmtId="179" fontId="107" fillId="0" borderId="83" xfId="13" applyNumberFormat="1" applyFont="1" applyBorder="1" applyAlignment="1">
      <alignment horizontal="right" vertical="center"/>
    </xf>
    <xf numFmtId="180" fontId="106" fillId="0" borderId="83" xfId="9" applyNumberFormat="1" applyFont="1" applyBorder="1" applyAlignment="1">
      <alignment vertical="center"/>
    </xf>
    <xf numFmtId="0" fontId="106" fillId="0" borderId="83" xfId="3" applyFont="1" applyBorder="1" applyAlignment="1">
      <alignment horizontal="center" vertical="center"/>
    </xf>
    <xf numFmtId="167" fontId="106" fillId="0" borderId="83" xfId="11" quotePrefix="1" applyFont="1" applyBorder="1" applyAlignment="1">
      <alignment horizontal="center" vertical="center"/>
    </xf>
    <xf numFmtId="176" fontId="106" fillId="0" borderId="83" xfId="9" applyNumberFormat="1" applyFont="1" applyBorder="1" applyAlignment="1">
      <alignment vertical="center"/>
    </xf>
    <xf numFmtId="179" fontId="107" fillId="0" borderId="93" xfId="13" applyNumberFormat="1" applyFont="1" applyBorder="1" applyAlignment="1">
      <alignment horizontal="right" vertical="center"/>
    </xf>
    <xf numFmtId="180" fontId="106" fillId="0" borderId="93" xfId="9" applyNumberFormat="1" applyFont="1" applyBorder="1" applyAlignment="1">
      <alignment vertical="center"/>
    </xf>
    <xf numFmtId="179" fontId="97" fillId="0" borderId="107" xfId="13" applyNumberFormat="1" applyFont="1" applyBorder="1" applyAlignment="1">
      <alignment horizontal="right" vertical="center"/>
    </xf>
    <xf numFmtId="179" fontId="97" fillId="0" borderId="108" xfId="13" applyNumberFormat="1" applyFont="1" applyBorder="1" applyAlignment="1">
      <alignment horizontal="right" vertical="center"/>
    </xf>
    <xf numFmtId="180" fontId="97" fillId="0" borderId="109" xfId="9" applyNumberFormat="1" applyFont="1" applyBorder="1" applyAlignment="1">
      <alignment vertical="center"/>
    </xf>
    <xf numFmtId="0" fontId="50" fillId="8" borderId="83" xfId="0" applyFont="1" applyFill="1" applyBorder="1" applyAlignment="1" applyProtection="1">
      <alignment horizontal="center" vertical="center"/>
      <protection locked="0"/>
    </xf>
    <xf numFmtId="0" fontId="50" fillId="8" borderId="87" xfId="0" applyFont="1" applyFill="1" applyBorder="1" applyAlignment="1" applyProtection="1">
      <alignment horizontal="left" vertical="center"/>
      <protection locked="0"/>
    </xf>
    <xf numFmtId="0" fontId="50" fillId="8" borderId="81" xfId="0" applyFont="1" applyFill="1" applyBorder="1" applyAlignment="1">
      <alignment horizontal="left" vertical="center"/>
    </xf>
    <xf numFmtId="0" fontId="50" fillId="8" borderId="82" xfId="0" applyFont="1" applyFill="1" applyBorder="1" applyAlignment="1">
      <alignment horizontal="left" vertical="center"/>
    </xf>
    <xf numFmtId="0" fontId="50" fillId="8" borderId="81" xfId="0" applyFont="1" applyFill="1" applyBorder="1" applyAlignment="1" applyProtection="1">
      <alignment horizontal="center" vertical="center"/>
      <protection locked="0"/>
    </xf>
    <xf numFmtId="0" fontId="50" fillId="8" borderId="82" xfId="0" applyFont="1" applyFill="1" applyBorder="1" applyAlignment="1" applyProtection="1">
      <alignment horizontal="left" vertical="center"/>
      <protection locked="0"/>
    </xf>
    <xf numFmtId="167" fontId="50" fillId="11" borderId="83" xfId="13" applyFont="1" applyFill="1" applyBorder="1" applyAlignment="1">
      <alignment horizontal="right" vertical="center"/>
    </xf>
    <xf numFmtId="167" fontId="56" fillId="11" borderId="83" xfId="13" applyFont="1" applyFill="1" applyBorder="1" applyAlignment="1" applyProtection="1">
      <alignment horizontal="right" vertical="center"/>
      <protection locked="0"/>
    </xf>
    <xf numFmtId="10" fontId="50" fillId="8" borderId="83" xfId="10" applyNumberFormat="1" applyFont="1" applyFill="1" applyBorder="1" applyAlignment="1" applyProtection="1">
      <alignment horizontal="center" vertical="center"/>
      <protection locked="0"/>
    </xf>
    <xf numFmtId="167" fontId="50" fillId="8" borderId="83" xfId="13" applyFont="1" applyFill="1" applyBorder="1" applyAlignment="1" applyProtection="1">
      <alignment horizontal="right" vertical="center"/>
      <protection locked="0"/>
    </xf>
    <xf numFmtId="10" fontId="50" fillId="11" borderId="83" xfId="10" applyNumberFormat="1" applyFont="1" applyFill="1" applyBorder="1" applyAlignment="1">
      <alignment horizontal="center" vertical="center"/>
    </xf>
    <xf numFmtId="10" fontId="50" fillId="0" borderId="83" xfId="10" applyNumberFormat="1" applyFont="1" applyBorder="1" applyAlignment="1">
      <alignment horizontal="center" vertical="center"/>
    </xf>
    <xf numFmtId="0" fontId="50" fillId="12" borderId="83" xfId="0" applyFont="1" applyFill="1" applyBorder="1" applyAlignment="1" applyProtection="1">
      <alignment horizontal="center" vertical="center"/>
      <protection locked="0"/>
    </xf>
    <xf numFmtId="0" fontId="97" fillId="0" borderId="2" xfId="2" applyFont="1" applyBorder="1" applyAlignment="1">
      <alignment horizontal="center" vertical="center"/>
    </xf>
    <xf numFmtId="0" fontId="97" fillId="0" borderId="0" xfId="2" applyFont="1" applyAlignment="1">
      <alignment horizontal="center" vertical="center"/>
    </xf>
    <xf numFmtId="0" fontId="97" fillId="0" borderId="25" xfId="2" applyFont="1" applyBorder="1" applyAlignment="1">
      <alignment horizontal="center" vertical="center"/>
    </xf>
    <xf numFmtId="0" fontId="98" fillId="0" borderId="2" xfId="2" applyFont="1" applyBorder="1" applyAlignment="1">
      <alignment horizontal="center" vertical="center"/>
    </xf>
    <xf numFmtId="0" fontId="98" fillId="0" borderId="0" xfId="2" applyFont="1" applyAlignment="1">
      <alignment horizontal="center" vertical="center"/>
    </xf>
    <xf numFmtId="0" fontId="98" fillId="0" borderId="25" xfId="2" applyFont="1" applyBorder="1" applyAlignment="1">
      <alignment horizontal="center" vertical="center"/>
    </xf>
    <xf numFmtId="0" fontId="99" fillId="0" borderId="2" xfId="2" applyFont="1" applyBorder="1" applyAlignment="1">
      <alignment horizontal="center" vertical="center"/>
    </xf>
    <xf numFmtId="0" fontId="99" fillId="0" borderId="0" xfId="2" applyFont="1" applyAlignment="1">
      <alignment horizontal="center" vertical="center"/>
    </xf>
    <xf numFmtId="0" fontId="99" fillId="0" borderId="25" xfId="2" applyFont="1" applyBorder="1" applyAlignment="1">
      <alignment horizontal="center" vertical="center"/>
    </xf>
    <xf numFmtId="0" fontId="101" fillId="0" borderId="2" xfId="13" applyNumberFormat="1" applyFont="1" applyBorder="1" applyAlignment="1">
      <alignment horizontal="left" vertical="center" wrapText="1"/>
    </xf>
    <xf numFmtId="0" fontId="101" fillId="0" borderId="0" xfId="13" applyNumberFormat="1" applyFont="1" applyAlignment="1">
      <alignment horizontal="left" vertical="center" wrapText="1"/>
    </xf>
    <xf numFmtId="0" fontId="33" fillId="0" borderId="83" xfId="0" applyFont="1" applyBorder="1" applyAlignment="1">
      <alignment horizontal="center" vertical="center" wrapText="1"/>
    </xf>
    <xf numFmtId="0" fontId="33" fillId="0" borderId="94" xfId="0" applyFont="1" applyBorder="1" applyAlignment="1">
      <alignment horizontal="center" vertical="center" wrapText="1"/>
    </xf>
    <xf numFmtId="0" fontId="33" fillId="0" borderId="95" xfId="0" applyFont="1" applyBorder="1" applyAlignment="1">
      <alignment horizontal="center" vertical="center" wrapText="1"/>
    </xf>
    <xf numFmtId="0" fontId="33" fillId="0" borderId="66" xfId="0" applyFont="1" applyBorder="1" applyAlignment="1">
      <alignment horizontal="center" vertical="center" wrapText="1"/>
    </xf>
    <xf numFmtId="0" fontId="27" fillId="5" borderId="2" xfId="2" applyFont="1" applyFill="1" applyBorder="1" applyAlignment="1">
      <alignment horizontal="center" vertical="center"/>
    </xf>
    <xf numFmtId="0" fontId="27" fillId="5" borderId="0" xfId="2" applyFont="1" applyFill="1" applyAlignment="1">
      <alignment horizontal="center" vertical="center"/>
    </xf>
    <xf numFmtId="0" fontId="27" fillId="5" borderId="23" xfId="2" applyFont="1" applyFill="1" applyBorder="1" applyAlignment="1">
      <alignment horizontal="center" vertical="center"/>
    </xf>
    <xf numFmtId="0" fontId="43" fillId="5" borderId="2" xfId="2" applyFont="1" applyFill="1" applyBorder="1" applyAlignment="1">
      <alignment horizontal="center" vertical="justify"/>
    </xf>
    <xf numFmtId="0" fontId="43" fillId="5" borderId="0" xfId="2" applyFont="1" applyFill="1" applyAlignment="1">
      <alignment horizontal="center" vertical="justify"/>
    </xf>
    <xf numFmtId="0" fontId="43" fillId="5" borderId="23" xfId="2" applyFont="1" applyFill="1" applyBorder="1" applyAlignment="1">
      <alignment horizontal="center" vertical="justify"/>
    </xf>
    <xf numFmtId="0" fontId="26" fillId="2" borderId="2" xfId="0" applyFont="1" applyFill="1" applyBorder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26" fillId="2" borderId="23" xfId="0" applyFont="1" applyFill="1" applyBorder="1" applyAlignment="1">
      <alignment horizontal="center" vertical="center"/>
    </xf>
    <xf numFmtId="0" fontId="86" fillId="2" borderId="2" xfId="0" applyFont="1" applyFill="1" applyBorder="1" applyAlignment="1">
      <alignment horizontal="left" vertical="center" wrapText="1"/>
    </xf>
    <xf numFmtId="0" fontId="86" fillId="2" borderId="0" xfId="0" applyFont="1" applyFill="1" applyAlignment="1">
      <alignment horizontal="left" vertical="center" wrapText="1"/>
    </xf>
    <xf numFmtId="0" fontId="33" fillId="0" borderId="98" xfId="0" applyFont="1" applyBorder="1" applyAlignment="1">
      <alignment horizontal="center" vertical="center" wrapText="1"/>
    </xf>
    <xf numFmtId="0" fontId="33" fillId="0" borderId="99" xfId="0" applyFont="1" applyBorder="1" applyAlignment="1">
      <alignment horizontal="center" vertical="center" wrapText="1"/>
    </xf>
    <xf numFmtId="0" fontId="33" fillId="0" borderId="100" xfId="0" applyFont="1" applyBorder="1" applyAlignment="1">
      <alignment horizontal="center" vertical="center" wrapText="1"/>
    </xf>
    <xf numFmtId="0" fontId="86" fillId="2" borderId="0" xfId="0" applyFont="1" applyFill="1" applyBorder="1" applyAlignment="1">
      <alignment horizontal="left" vertical="center" wrapText="1"/>
    </xf>
    <xf numFmtId="0" fontId="26" fillId="2" borderId="0" xfId="0" applyFont="1" applyFill="1" applyBorder="1" applyAlignment="1">
      <alignment horizontal="center" vertical="center"/>
    </xf>
    <xf numFmtId="0" fontId="26" fillId="2" borderId="25" xfId="0" applyFont="1" applyFill="1" applyBorder="1" applyAlignment="1">
      <alignment horizontal="center" vertical="center"/>
    </xf>
    <xf numFmtId="0" fontId="27" fillId="5" borderId="0" xfId="2" applyFont="1" applyFill="1" applyBorder="1" applyAlignment="1">
      <alignment horizontal="center" vertical="center"/>
    </xf>
    <xf numFmtId="0" fontId="27" fillId="5" borderId="25" xfId="2" applyFont="1" applyFill="1" applyBorder="1" applyAlignment="1">
      <alignment horizontal="center" vertical="center"/>
    </xf>
    <xf numFmtId="0" fontId="43" fillId="5" borderId="0" xfId="2" applyFont="1" applyFill="1" applyBorder="1" applyAlignment="1">
      <alignment horizontal="center" vertical="justify"/>
    </xf>
    <xf numFmtId="0" fontId="43" fillId="5" borderId="25" xfId="2" applyFont="1" applyFill="1" applyBorder="1" applyAlignment="1">
      <alignment horizontal="center" vertical="justify"/>
    </xf>
    <xf numFmtId="0" fontId="65" fillId="0" borderId="50" xfId="0" applyNumberFormat="1" applyFont="1" applyBorder="1" applyAlignment="1">
      <alignment horizontal="center" vertical="center" wrapText="1"/>
    </xf>
    <xf numFmtId="0" fontId="65" fillId="0" borderId="38" xfId="0" applyNumberFormat="1" applyFont="1" applyBorder="1" applyAlignment="1">
      <alignment horizontal="center" vertical="center" wrapText="1"/>
    </xf>
    <xf numFmtId="174" fontId="65" fillId="0" borderId="50" xfId="0" applyNumberFormat="1" applyFont="1" applyBorder="1" applyAlignment="1">
      <alignment horizontal="center" vertical="center" wrapText="1"/>
    </xf>
    <xf numFmtId="174" fontId="65" fillId="0" borderId="38" xfId="0" applyNumberFormat="1" applyFont="1" applyBorder="1" applyAlignment="1">
      <alignment horizontal="center" vertical="center" wrapText="1"/>
    </xf>
    <xf numFmtId="49" fontId="65" fillId="0" borderId="49" xfId="0" applyNumberFormat="1" applyFont="1" applyBorder="1" applyAlignment="1">
      <alignment horizontal="left" vertical="center" wrapText="1"/>
    </xf>
    <xf numFmtId="49" fontId="65" fillId="0" borderId="34" xfId="0" applyNumberFormat="1" applyFont="1" applyBorder="1" applyAlignment="1">
      <alignment horizontal="left" vertical="center" wrapText="1"/>
    </xf>
    <xf numFmtId="10" fontId="65" fillId="0" borderId="49" xfId="9" applyNumberFormat="1" applyFont="1" applyBorder="1" applyAlignment="1">
      <alignment horizontal="center" vertical="center"/>
    </xf>
    <xf numFmtId="10" fontId="65" fillId="0" borderId="34" xfId="9" applyNumberFormat="1" applyFont="1" applyBorder="1" applyAlignment="1">
      <alignment horizontal="center" vertical="center"/>
    </xf>
    <xf numFmtId="166" fontId="65" fillId="0" borderId="49" xfId="13" applyNumberFormat="1" applyFont="1" applyBorder="1" applyAlignment="1">
      <alignment horizontal="center" vertical="center"/>
    </xf>
    <xf numFmtId="166" fontId="65" fillId="0" borderId="34" xfId="13" applyNumberFormat="1" applyFont="1" applyBorder="1" applyAlignment="1">
      <alignment horizontal="center" vertical="center"/>
    </xf>
    <xf numFmtId="10" fontId="65" fillId="3" borderId="32" xfId="13" applyNumberFormat="1" applyFont="1" applyFill="1" applyBorder="1" applyAlignment="1">
      <alignment horizontal="center"/>
    </xf>
    <xf numFmtId="176" fontId="65" fillId="0" borderId="49" xfId="9" applyNumberFormat="1" applyFont="1" applyBorder="1" applyAlignment="1">
      <alignment horizontal="center" vertical="center"/>
    </xf>
    <xf numFmtId="176" fontId="65" fillId="0" borderId="34" xfId="9" applyNumberFormat="1" applyFont="1" applyBorder="1" applyAlignment="1">
      <alignment horizontal="center" vertical="center"/>
    </xf>
    <xf numFmtId="10" fontId="65" fillId="0" borderId="32" xfId="13" applyNumberFormat="1" applyFont="1" applyBorder="1" applyAlignment="1">
      <alignment horizontal="center"/>
    </xf>
    <xf numFmtId="10" fontId="65" fillId="0" borderId="32" xfId="13" applyNumberFormat="1" applyFont="1" applyFill="1" applyBorder="1" applyAlignment="1">
      <alignment horizontal="center"/>
    </xf>
    <xf numFmtId="0" fontId="65" fillId="0" borderId="49" xfId="0" applyNumberFormat="1" applyFont="1" applyBorder="1" applyAlignment="1">
      <alignment horizontal="left" vertical="center" wrapText="1"/>
    </xf>
    <xf numFmtId="0" fontId="65" fillId="0" borderId="34" xfId="0" applyNumberFormat="1" applyFont="1" applyBorder="1" applyAlignment="1">
      <alignment horizontal="left" vertical="center" wrapText="1"/>
    </xf>
    <xf numFmtId="174" fontId="64" fillId="20" borderId="94" xfId="0" applyNumberFormat="1" applyFont="1" applyFill="1" applyBorder="1" applyAlignment="1">
      <alignment horizontal="center" vertical="center" wrapText="1"/>
    </xf>
    <xf numFmtId="174" fontId="64" fillId="20" borderId="95" xfId="0" applyNumberFormat="1" applyFont="1" applyFill="1" applyBorder="1" applyAlignment="1">
      <alignment horizontal="center" vertical="center" wrapText="1"/>
    </xf>
    <xf numFmtId="174" fontId="64" fillId="20" borderId="66" xfId="0" applyNumberFormat="1" applyFont="1" applyFill="1" applyBorder="1" applyAlignment="1">
      <alignment horizontal="center" vertical="center" wrapText="1"/>
    </xf>
    <xf numFmtId="10" fontId="65" fillId="0" borderId="41" xfId="13" applyNumberFormat="1" applyFont="1" applyBorder="1" applyAlignment="1">
      <alignment horizontal="center"/>
    </xf>
    <xf numFmtId="10" fontId="65" fillId="0" borderId="42" xfId="13" applyNumberFormat="1" applyFont="1" applyBorder="1" applyAlignment="1">
      <alignment horizontal="center"/>
    </xf>
    <xf numFmtId="10" fontId="65" fillId="3" borderId="41" xfId="13" applyNumberFormat="1" applyFont="1" applyFill="1" applyBorder="1" applyAlignment="1">
      <alignment horizontal="center"/>
    </xf>
    <xf numFmtId="10" fontId="65" fillId="3" borderId="42" xfId="13" applyNumberFormat="1" applyFont="1" applyFill="1" applyBorder="1" applyAlignment="1">
      <alignment horizontal="center"/>
    </xf>
    <xf numFmtId="173" fontId="64" fillId="3" borderId="47" xfId="0" applyNumberFormat="1" applyFont="1" applyFill="1" applyBorder="1" applyAlignment="1">
      <alignment horizontal="center"/>
    </xf>
    <xf numFmtId="173" fontId="64" fillId="3" borderId="48" xfId="0" applyNumberFormat="1" applyFont="1" applyFill="1" applyBorder="1" applyAlignment="1">
      <alignment horizontal="center"/>
    </xf>
    <xf numFmtId="0" fontId="64" fillId="3" borderId="45" xfId="0" applyFont="1" applyFill="1" applyBorder="1" applyAlignment="1">
      <alignment horizontal="center" vertical="center"/>
    </xf>
    <xf numFmtId="0" fontId="64" fillId="3" borderId="46" xfId="0" applyFont="1" applyFill="1" applyBorder="1" applyAlignment="1">
      <alignment horizontal="center" vertical="center"/>
    </xf>
    <xf numFmtId="0" fontId="64" fillId="3" borderId="43" xfId="0" applyFont="1" applyFill="1" applyBorder="1" applyAlignment="1">
      <alignment horizontal="center" vertical="center" wrapText="1"/>
    </xf>
    <xf numFmtId="0" fontId="64" fillId="3" borderId="44" xfId="0" applyFont="1" applyFill="1" applyBorder="1" applyAlignment="1">
      <alignment horizontal="center" vertical="center" wrapText="1"/>
    </xf>
    <xf numFmtId="173" fontId="64" fillId="3" borderId="41" xfId="0" applyNumberFormat="1" applyFont="1" applyFill="1" applyBorder="1" applyAlignment="1">
      <alignment horizontal="center"/>
    </xf>
    <xf numFmtId="173" fontId="64" fillId="3" borderId="42" xfId="0" applyNumberFormat="1" applyFont="1" applyFill="1" applyBorder="1" applyAlignment="1">
      <alignment horizontal="center"/>
    </xf>
    <xf numFmtId="0" fontId="65" fillId="0" borderId="53" xfId="0" applyFont="1" applyBorder="1" applyAlignment="1">
      <alignment horizontal="center" vertical="center" wrapText="1"/>
    </xf>
    <xf numFmtId="0" fontId="65" fillId="0" borderId="36" xfId="0" applyFont="1" applyBorder="1" applyAlignment="1">
      <alignment horizontal="center" vertical="center" wrapText="1"/>
    </xf>
    <xf numFmtId="0" fontId="65" fillId="0" borderId="51" xfId="0" applyFont="1" applyBorder="1" applyAlignment="1">
      <alignment horizontal="center" vertical="center" wrapText="1"/>
    </xf>
    <xf numFmtId="0" fontId="65" fillId="0" borderId="52" xfId="0" applyFont="1" applyBorder="1" applyAlignment="1">
      <alignment horizontal="center" vertical="center" wrapText="1"/>
    </xf>
    <xf numFmtId="0" fontId="61" fillId="5" borderId="2" xfId="2" applyFont="1" applyFill="1" applyBorder="1" applyAlignment="1">
      <alignment horizontal="center" vertical="center"/>
    </xf>
    <xf numFmtId="0" fontId="61" fillId="5" borderId="0" xfId="2" applyFont="1" applyFill="1" applyBorder="1" applyAlignment="1">
      <alignment horizontal="center" vertical="center"/>
    </xf>
    <xf numFmtId="0" fontId="62" fillId="0" borderId="2" xfId="0" applyFont="1" applyBorder="1" applyAlignment="1">
      <alignment horizontal="center"/>
    </xf>
    <xf numFmtId="0" fontId="62" fillId="0" borderId="0" xfId="0" applyFont="1" applyBorder="1" applyAlignment="1">
      <alignment horizontal="center"/>
    </xf>
    <xf numFmtId="10" fontId="65" fillId="0" borderId="48" xfId="13" applyNumberFormat="1" applyFont="1" applyBorder="1" applyAlignment="1">
      <alignment horizontal="center"/>
    </xf>
    <xf numFmtId="10" fontId="65" fillId="3" borderId="48" xfId="13" applyNumberFormat="1" applyFont="1" applyFill="1" applyBorder="1" applyAlignment="1">
      <alignment horizontal="center"/>
    </xf>
    <xf numFmtId="10" fontId="65" fillId="0" borderId="33" xfId="13" applyNumberFormat="1" applyFont="1" applyBorder="1" applyAlignment="1">
      <alignment horizontal="center"/>
    </xf>
    <xf numFmtId="10" fontId="65" fillId="3" borderId="33" xfId="13" applyNumberFormat="1" applyFont="1" applyFill="1" applyBorder="1" applyAlignment="1">
      <alignment horizontal="center"/>
    </xf>
    <xf numFmtId="10" fontId="65" fillId="21" borderId="32" xfId="13" applyNumberFormat="1" applyFont="1" applyFill="1" applyBorder="1" applyAlignment="1">
      <alignment horizontal="center"/>
    </xf>
    <xf numFmtId="10" fontId="65" fillId="21" borderId="33" xfId="13" applyNumberFormat="1" applyFont="1" applyFill="1" applyBorder="1" applyAlignment="1">
      <alignment horizontal="center"/>
    </xf>
    <xf numFmtId="0" fontId="32" fillId="2" borderId="2" xfId="0" applyFont="1" applyFill="1" applyBorder="1" applyAlignment="1">
      <alignment horizontal="left" vertical="center" wrapText="1"/>
    </xf>
    <xf numFmtId="0" fontId="32" fillId="2" borderId="0" xfId="0" applyFont="1" applyFill="1" applyBorder="1" applyAlignment="1">
      <alignment horizontal="left" vertical="center" wrapText="1"/>
    </xf>
    <xf numFmtId="0" fontId="29" fillId="0" borderId="80" xfId="0" applyFont="1" applyBorder="1" applyAlignment="1">
      <alignment horizontal="left" wrapText="1"/>
    </xf>
    <xf numFmtId="0" fontId="29" fillId="0" borderId="81" xfId="0" applyFont="1" applyBorder="1" applyAlignment="1">
      <alignment horizontal="left" wrapText="1"/>
    </xf>
    <xf numFmtId="0" fontId="29" fillId="0" borderId="82" xfId="0" applyFont="1" applyBorder="1" applyAlignment="1">
      <alignment horizontal="left" wrapText="1"/>
    </xf>
    <xf numFmtId="0" fontId="33" fillId="0" borderId="63" xfId="0" applyFont="1" applyBorder="1" applyAlignment="1">
      <alignment horizontal="center" vertical="center"/>
    </xf>
    <xf numFmtId="0" fontId="33" fillId="0" borderId="64" xfId="0" applyFont="1" applyBorder="1" applyAlignment="1">
      <alignment horizontal="center" vertical="center"/>
    </xf>
    <xf numFmtId="0" fontId="33" fillId="0" borderId="65" xfId="0" applyFont="1" applyBorder="1" applyAlignment="1">
      <alignment horizontal="center" vertical="center"/>
    </xf>
    <xf numFmtId="0" fontId="0" fillId="0" borderId="87" xfId="0" applyBorder="1" applyAlignment="1">
      <alignment horizontal="left" vertical="center"/>
    </xf>
    <xf numFmtId="0" fontId="0" fillId="0" borderId="81" xfId="0" applyBorder="1" applyAlignment="1">
      <alignment horizontal="left" vertical="center"/>
    </xf>
    <xf numFmtId="0" fontId="0" fillId="0" borderId="82" xfId="0" applyBorder="1" applyAlignment="1">
      <alignment horizontal="left" vertical="center"/>
    </xf>
    <xf numFmtId="0" fontId="0" fillId="0" borderId="0" xfId="0" applyBorder="1" applyAlignment="1">
      <alignment horizontal="right"/>
    </xf>
    <xf numFmtId="0" fontId="0" fillId="0" borderId="25" xfId="0" applyBorder="1" applyAlignment="1">
      <alignment horizontal="right"/>
    </xf>
    <xf numFmtId="0" fontId="33" fillId="0" borderId="88" xfId="0" applyFont="1" applyBorder="1" applyAlignment="1">
      <alignment horizontal="center" vertical="center"/>
    </xf>
    <xf numFmtId="0" fontId="33" fillId="0" borderId="89" xfId="0" applyFont="1" applyBorder="1" applyAlignment="1">
      <alignment horizontal="center" vertical="center"/>
    </xf>
    <xf numFmtId="0" fontId="33" fillId="0" borderId="90" xfId="0" applyFont="1" applyBorder="1" applyAlignment="1">
      <alignment horizontal="center" vertical="center"/>
    </xf>
    <xf numFmtId="0" fontId="28" fillId="2" borderId="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8" fillId="2" borderId="25" xfId="0" applyFont="1" applyFill="1" applyBorder="1" applyAlignment="1">
      <alignment horizontal="center" vertical="center"/>
    </xf>
    <xf numFmtId="0" fontId="35" fillId="0" borderId="81" xfId="0" applyFont="1" applyBorder="1" applyAlignment="1">
      <alignment horizontal="center" wrapText="1"/>
    </xf>
    <xf numFmtId="0" fontId="35" fillId="0" borderId="82" xfId="0" applyFont="1" applyBorder="1" applyAlignment="1">
      <alignment horizontal="center" wrapText="1"/>
    </xf>
    <xf numFmtId="0" fontId="73" fillId="0" borderId="83" xfId="0" applyFont="1" applyBorder="1" applyAlignment="1">
      <alignment horizontal="center"/>
    </xf>
    <xf numFmtId="0" fontId="89" fillId="0" borderId="87" xfId="0" applyFont="1" applyBorder="1" applyAlignment="1">
      <alignment horizontal="right" vertical="center"/>
    </xf>
    <xf numFmtId="0" fontId="89" fillId="18" borderId="87" xfId="0" applyFont="1" applyFill="1" applyBorder="1" applyAlignment="1">
      <alignment horizontal="center" vertical="center"/>
    </xf>
    <xf numFmtId="0" fontId="87" fillId="0" borderId="105" xfId="0" applyFont="1" applyBorder="1" applyAlignment="1">
      <alignment horizontal="center" vertical="center"/>
    </xf>
    <xf numFmtId="0" fontId="89" fillId="0" borderId="87" xfId="0" applyFont="1" applyBorder="1" applyAlignment="1">
      <alignment horizontal="center" vertical="center"/>
    </xf>
    <xf numFmtId="4" fontId="87" fillId="0" borderId="61" xfId="0" applyNumberFormat="1" applyFont="1" applyBorder="1" applyAlignment="1">
      <alignment horizontal="center" vertical="center"/>
    </xf>
    <xf numFmtId="4" fontId="87" fillId="0" borderId="53" xfId="0" applyNumberFormat="1" applyFont="1" applyBorder="1" applyAlignment="1">
      <alignment horizontal="center" vertical="center"/>
    </xf>
    <xf numFmtId="4" fontId="87" fillId="0" borderId="37" xfId="0" applyNumberFormat="1" applyFont="1" applyBorder="1" applyAlignment="1">
      <alignment horizontal="center" vertical="center"/>
    </xf>
    <xf numFmtId="0" fontId="87" fillId="0" borderId="69" xfId="0" applyFont="1" applyBorder="1" applyAlignment="1">
      <alignment horizontal="center" vertical="center" wrapText="1"/>
    </xf>
    <xf numFmtId="0" fontId="89" fillId="18" borderId="73" xfId="0" applyFont="1" applyFill="1" applyBorder="1" applyAlignment="1">
      <alignment horizontal="center" vertical="center"/>
    </xf>
    <xf numFmtId="0" fontId="87" fillId="17" borderId="97" xfId="0" applyFont="1" applyFill="1" applyBorder="1" applyAlignment="1">
      <alignment horizontal="center" vertical="center"/>
    </xf>
    <xf numFmtId="2" fontId="89" fillId="0" borderId="83" xfId="0" applyNumberFormat="1" applyFont="1" applyBorder="1" applyAlignment="1">
      <alignment horizontal="center" vertical="center" wrapText="1"/>
    </xf>
    <xf numFmtId="0" fontId="46" fillId="5" borderId="2" xfId="2" applyFont="1" applyFill="1" applyBorder="1" applyAlignment="1">
      <alignment horizontal="center" vertical="center"/>
    </xf>
    <xf numFmtId="0" fontId="46" fillId="5" borderId="0" xfId="2" applyFont="1" applyFill="1" applyBorder="1" applyAlignment="1">
      <alignment horizontal="center" vertical="center"/>
    </xf>
    <xf numFmtId="0" fontId="46" fillId="5" borderId="25" xfId="2" applyFont="1" applyFill="1" applyBorder="1" applyAlignment="1">
      <alignment horizontal="center" vertical="center"/>
    </xf>
    <xf numFmtId="0" fontId="47" fillId="5" borderId="2" xfId="2" applyFont="1" applyFill="1" applyBorder="1" applyAlignment="1">
      <alignment horizontal="center" vertical="justify"/>
    </xf>
    <xf numFmtId="0" fontId="47" fillId="5" borderId="0" xfId="2" applyFont="1" applyFill="1" applyBorder="1" applyAlignment="1">
      <alignment horizontal="center" vertical="justify"/>
    </xf>
    <xf numFmtId="0" fontId="47" fillId="5" borderId="25" xfId="2" applyFont="1" applyFill="1" applyBorder="1" applyAlignment="1">
      <alignment horizontal="center" vertical="justify"/>
    </xf>
    <xf numFmtId="0" fontId="90" fillId="0" borderId="7" xfId="0" applyFont="1" applyBorder="1" applyAlignment="1">
      <alignment horizontal="left" vertical="center"/>
    </xf>
    <xf numFmtId="0" fontId="90" fillId="0" borderId="26" xfId="0" applyFont="1" applyBorder="1" applyAlignment="1">
      <alignment horizontal="left" vertical="center"/>
    </xf>
    <xf numFmtId="0" fontId="89" fillId="0" borderId="84" xfId="0" applyFont="1" applyBorder="1" applyAlignment="1">
      <alignment horizontal="left" vertical="center" wrapText="1"/>
    </xf>
    <xf numFmtId="0" fontId="89" fillId="0" borderId="85" xfId="0" applyFont="1" applyBorder="1" applyAlignment="1">
      <alignment horizontal="left" vertical="center" wrapText="1"/>
    </xf>
    <xf numFmtId="0" fontId="89" fillId="0" borderId="86" xfId="0" applyFont="1" applyBorder="1" applyAlignment="1">
      <alignment horizontal="left" vertical="center" wrapText="1"/>
    </xf>
    <xf numFmtId="0" fontId="52" fillId="0" borderId="18" xfId="2" applyFont="1" applyBorder="1" applyAlignment="1">
      <alignment horizontal="left" vertical="center"/>
    </xf>
    <xf numFmtId="0" fontId="52" fillId="0" borderId="19" xfId="2" applyFont="1" applyBorder="1" applyAlignment="1">
      <alignment horizontal="left" vertical="center" wrapText="1"/>
    </xf>
    <xf numFmtId="0" fontId="52" fillId="0" borderId="20" xfId="2" applyFont="1" applyBorder="1" applyAlignment="1">
      <alignment horizontal="left" vertical="center" wrapText="1"/>
    </xf>
    <xf numFmtId="0" fontId="46" fillId="5" borderId="14" xfId="2" applyFont="1" applyFill="1" applyBorder="1" applyAlignment="1">
      <alignment horizontal="center" vertical="center"/>
    </xf>
    <xf numFmtId="0" fontId="46" fillId="5" borderId="0" xfId="2" applyFont="1" applyFill="1" applyAlignment="1">
      <alignment horizontal="center" vertical="center"/>
    </xf>
    <xf numFmtId="0" fontId="46" fillId="5" borderId="15" xfId="2" applyFont="1" applyFill="1" applyBorder="1" applyAlignment="1">
      <alignment horizontal="center" vertical="center"/>
    </xf>
    <xf numFmtId="0" fontId="47" fillId="5" borderId="14" xfId="2" applyFont="1" applyFill="1" applyBorder="1" applyAlignment="1">
      <alignment horizontal="center" vertical="justify"/>
    </xf>
    <xf numFmtId="0" fontId="47" fillId="5" borderId="0" xfId="2" applyFont="1" applyFill="1" applyAlignment="1">
      <alignment horizontal="center" vertical="justify"/>
    </xf>
    <xf numFmtId="0" fontId="47" fillId="5" borderId="15" xfId="2" applyFont="1" applyFill="1" applyBorder="1" applyAlignment="1">
      <alignment horizontal="center" vertical="justify"/>
    </xf>
    <xf numFmtId="0" fontId="49" fillId="0" borderId="14" xfId="2" applyFont="1" applyBorder="1" applyAlignment="1">
      <alignment horizontal="center" vertical="center"/>
    </xf>
    <xf numFmtId="0" fontId="49" fillId="0" borderId="0" xfId="2" applyFont="1" applyAlignment="1">
      <alignment horizontal="center" vertical="center"/>
    </xf>
    <xf numFmtId="0" fontId="49" fillId="0" borderId="15" xfId="2" applyFont="1" applyBorder="1" applyAlignment="1">
      <alignment horizontal="center" vertical="center"/>
    </xf>
    <xf numFmtId="0" fontId="50" fillId="0" borderId="14" xfId="0" applyFont="1" applyBorder="1" applyAlignment="1">
      <alignment horizontal="left" wrapText="1"/>
    </xf>
    <xf numFmtId="0" fontId="50" fillId="0" borderId="0" xfId="0" applyFont="1" applyAlignment="1">
      <alignment horizontal="left" wrapText="1"/>
    </xf>
    <xf numFmtId="0" fontId="55" fillId="10" borderId="6" xfId="0" applyFont="1" applyFill="1" applyBorder="1" applyAlignment="1">
      <alignment horizontal="right" vertical="center"/>
    </xf>
    <xf numFmtId="0" fontId="50" fillId="0" borderId="9" xfId="0" applyFont="1" applyBorder="1" applyAlignment="1">
      <alignment horizontal="right" vertical="center"/>
    </xf>
    <xf numFmtId="0" fontId="50" fillId="0" borderId="26" xfId="0" applyFont="1" applyBorder="1" applyAlignment="1">
      <alignment horizontal="left" vertical="center"/>
    </xf>
    <xf numFmtId="0" fontId="55" fillId="11" borderId="9" xfId="0" applyFont="1" applyFill="1" applyBorder="1" applyAlignment="1">
      <alignment horizontal="left" vertical="center"/>
    </xf>
    <xf numFmtId="0" fontId="50" fillId="10" borderId="9" xfId="0" applyFont="1" applyFill="1" applyBorder="1" applyAlignment="1">
      <alignment horizontal="center" vertical="center"/>
    </xf>
    <xf numFmtId="0" fontId="55" fillId="10" borderId="2" xfId="0" applyFont="1" applyFill="1" applyBorder="1" applyAlignment="1">
      <alignment horizontal="center" vertical="center"/>
    </xf>
    <xf numFmtId="0" fontId="55" fillId="10" borderId="0" xfId="0" applyFont="1" applyFill="1" applyAlignment="1">
      <alignment horizontal="center" vertical="center"/>
    </xf>
    <xf numFmtId="0" fontId="55" fillId="11" borderId="2" xfId="0" applyFont="1" applyFill="1" applyBorder="1" applyAlignment="1">
      <alignment horizontal="center" vertical="center"/>
    </xf>
    <xf numFmtId="0" fontId="55" fillId="11" borderId="0" xfId="0" applyFont="1" applyFill="1" applyAlignment="1">
      <alignment horizontal="center" vertical="center"/>
    </xf>
    <xf numFmtId="0" fontId="55" fillId="11" borderId="25" xfId="0" applyFont="1" applyFill="1" applyBorder="1" applyAlignment="1">
      <alignment horizontal="center" vertical="center"/>
    </xf>
    <xf numFmtId="0" fontId="55" fillId="2" borderId="2" xfId="0" applyFont="1" applyFill="1" applyBorder="1" applyAlignment="1">
      <alignment horizontal="center" vertical="center"/>
    </xf>
    <xf numFmtId="0" fontId="55" fillId="2" borderId="0" xfId="0" applyFont="1" applyFill="1" applyAlignment="1">
      <alignment horizontal="center" vertical="center"/>
    </xf>
    <xf numFmtId="0" fontId="55" fillId="2" borderId="25" xfId="0" applyFont="1" applyFill="1" applyBorder="1" applyAlignment="1">
      <alignment horizontal="center" vertical="center"/>
    </xf>
    <xf numFmtId="0" fontId="50" fillId="10" borderId="7" xfId="0" applyFont="1" applyFill="1" applyBorder="1" applyAlignment="1">
      <alignment horizontal="center" vertical="center"/>
    </xf>
    <xf numFmtId="0" fontId="50" fillId="10" borderId="26" xfId="0" applyFont="1" applyFill="1" applyBorder="1" applyAlignment="1">
      <alignment horizontal="center" vertical="center"/>
    </xf>
    <xf numFmtId="0" fontId="55" fillId="8" borderId="2" xfId="0" applyFont="1" applyFill="1" applyBorder="1" applyAlignment="1" applyProtection="1">
      <alignment horizontal="left" vertical="center"/>
      <protection locked="0"/>
    </xf>
    <xf numFmtId="0" fontId="55" fillId="8" borderId="0" xfId="0" applyFont="1" applyFill="1" applyAlignment="1" applyProtection="1">
      <alignment horizontal="left" vertical="center"/>
      <protection locked="0"/>
    </xf>
    <xf numFmtId="0" fontId="55" fillId="8" borderId="25" xfId="0" applyFont="1" applyFill="1" applyBorder="1" applyAlignment="1" applyProtection="1">
      <alignment horizontal="left" vertical="center"/>
      <protection locked="0"/>
    </xf>
    <xf numFmtId="0" fontId="55" fillId="8" borderId="7" xfId="0" applyFont="1" applyFill="1" applyBorder="1" applyAlignment="1" applyProtection="1">
      <alignment horizontal="left" vertical="center"/>
      <protection locked="0"/>
    </xf>
    <xf numFmtId="0" fontId="55" fillId="8" borderId="26" xfId="0" applyFont="1" applyFill="1" applyBorder="1" applyAlignment="1" applyProtection="1">
      <alignment horizontal="left" vertical="center"/>
      <protection locked="0"/>
    </xf>
    <xf numFmtId="0" fontId="55" fillId="8" borderId="27" xfId="0" applyFont="1" applyFill="1" applyBorder="1" applyAlignment="1" applyProtection="1">
      <alignment horizontal="left" vertical="center"/>
      <protection locked="0"/>
    </xf>
    <xf numFmtId="0" fontId="55" fillId="8" borderId="7" xfId="0" applyFont="1" applyFill="1" applyBorder="1" applyAlignment="1" applyProtection="1">
      <alignment horizontal="left" vertical="center" wrapText="1"/>
      <protection locked="0"/>
    </xf>
    <xf numFmtId="0" fontId="55" fillId="8" borderId="26" xfId="0" applyFont="1" applyFill="1" applyBorder="1" applyAlignment="1" applyProtection="1">
      <alignment horizontal="left" vertical="center" wrapText="1"/>
      <protection locked="0"/>
    </xf>
    <xf numFmtId="0" fontId="55" fillId="8" borderId="27" xfId="0" applyFont="1" applyFill="1" applyBorder="1" applyAlignment="1" applyProtection="1">
      <alignment horizontal="left" vertical="center" wrapText="1"/>
      <protection locked="0"/>
    </xf>
    <xf numFmtId="14" fontId="52" fillId="8" borderId="7" xfId="0" applyNumberFormat="1" applyFont="1" applyFill="1" applyBorder="1" applyAlignment="1" applyProtection="1">
      <alignment horizontal="center" vertical="center"/>
      <protection locked="0"/>
    </xf>
    <xf numFmtId="14" fontId="52" fillId="8" borderId="27" xfId="0" applyNumberFormat="1" applyFont="1" applyFill="1" applyBorder="1" applyAlignment="1" applyProtection="1">
      <alignment horizontal="center" vertical="center"/>
      <protection locked="0"/>
    </xf>
    <xf numFmtId="0" fontId="92" fillId="0" borderId="0" xfId="0" applyFont="1" applyAlignment="1">
      <alignment horizontal="center" vertical="center"/>
    </xf>
    <xf numFmtId="0" fontId="84" fillId="14" borderId="0" xfId="0" applyFont="1" applyFill="1" applyAlignment="1">
      <alignment horizontal="center" vertical="center" wrapText="1"/>
    </xf>
  </cellXfs>
  <cellStyles count="27">
    <cellStyle name="Moeda" xfId="1" builtinId="4"/>
    <cellStyle name="Moeda 2" xfId="19"/>
    <cellStyle name="Normal" xfId="0" builtinId="0"/>
    <cellStyle name="Normal 2" xfId="2"/>
    <cellStyle name="Normal 2 10" xfId="3"/>
    <cellStyle name="Normal 2 2" xfId="4"/>
    <cellStyle name="Normal 3" xfId="5"/>
    <cellStyle name="Normal 3 2" xfId="6"/>
    <cellStyle name="Normal 4" xfId="7"/>
    <cellStyle name="Normal 5" xfId="8"/>
    <cellStyle name="Normal 5 2" xfId="20"/>
    <cellStyle name="Porcentagem" xfId="9" builtinId="5"/>
    <cellStyle name="Porcentagem 2" xfId="10"/>
    <cellStyle name="Porcentagem 7" xfId="18"/>
    <cellStyle name="Separador de milhares 2" xfId="12"/>
    <cellStyle name="Separador de milhares 2 2" xfId="21"/>
    <cellStyle name="Vírgula" xfId="11" builtinId="3"/>
    <cellStyle name="Vírgula 12" xfId="17"/>
    <cellStyle name="Vírgula 12 2" xfId="26"/>
    <cellStyle name="Vírgula 2" xfId="13"/>
    <cellStyle name="Vírgula 2 2" xfId="14"/>
    <cellStyle name="Vírgula 2 2 2" xfId="23"/>
    <cellStyle name="Vírgula 2 3" xfId="22"/>
    <cellStyle name="Vírgula 3" xfId="15"/>
    <cellStyle name="Vírgula 3 2" xfId="16"/>
    <cellStyle name="Vírgula 3 2 2" xfId="25"/>
    <cellStyle name="Vírgula 3 3" xfId="24"/>
  </cellStyles>
  <dxfs count="1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 patternType="solid">
          <bgColor indexed="26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 patternType="lightUp"/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gif"/><Relationship Id="rId1" Type="http://schemas.openxmlformats.org/officeDocument/2006/relationships/image" Target="../media/image6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4444871</xdr:colOff>
      <xdr:row>0</xdr:row>
      <xdr:rowOff>38878</xdr:rowOff>
    </xdr:from>
    <xdr:to>
      <xdr:col>4</xdr:col>
      <xdr:colOff>413269</xdr:colOff>
      <xdr:row>1</xdr:row>
      <xdr:rowOff>33118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xmlns="" id="{23960EF3-044E-4A66-9905-557C2B2E72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06996" y="38878"/>
          <a:ext cx="1330973" cy="12039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0</xdr:rowOff>
    </xdr:from>
    <xdr:to>
      <xdr:col>10</xdr:col>
      <xdr:colOff>400050</xdr:colOff>
      <xdr:row>16</xdr:row>
      <xdr:rowOff>76200</xdr:rowOff>
    </xdr:to>
    <xdr:pic>
      <xdr:nvPicPr>
        <xdr:cNvPr id="2" name="Imagem 1" descr="https://www.isinapi.com/wp-content/uploads/2017/10/mo_sem.png">
          <a:extLst>
            <a:ext uri="{FF2B5EF4-FFF2-40B4-BE49-F238E27FC236}">
              <a16:creationId xmlns:a16="http://schemas.microsoft.com/office/drawing/2014/main" xmlns="" id="{00000000-0008-0000-1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6496050" cy="1895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0</xdr:rowOff>
    </xdr:from>
    <xdr:to>
      <xdr:col>0</xdr:col>
      <xdr:colOff>152400</xdr:colOff>
      <xdr:row>6</xdr:row>
      <xdr:rowOff>152400</xdr:rowOff>
    </xdr:to>
    <xdr:pic>
      <xdr:nvPicPr>
        <xdr:cNvPr id="2" name="Imagem 1" descr="http://187.17.2.135/orse/imagens/insumo.gif">
          <a:extLst>
            <a:ext uri="{FF2B5EF4-FFF2-40B4-BE49-F238E27FC236}">
              <a16:creationId xmlns:a16="http://schemas.microsoft.com/office/drawing/2014/main" xmlns="" id="{00000000-0008-0000-1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05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152400</xdr:colOff>
      <xdr:row>7</xdr:row>
      <xdr:rowOff>152400</xdr:rowOff>
    </xdr:to>
    <xdr:pic>
      <xdr:nvPicPr>
        <xdr:cNvPr id="3" name="Imagem 2" descr="http://187.17.2.135/orse/imagens/insumo.gif">
          <a:extLst>
            <a:ext uri="{FF2B5EF4-FFF2-40B4-BE49-F238E27FC236}">
              <a16:creationId xmlns:a16="http://schemas.microsoft.com/office/drawing/2014/main" xmlns="" id="{00000000-0008-0000-1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38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161925</xdr:colOff>
      <xdr:row>8</xdr:row>
      <xdr:rowOff>161925</xdr:rowOff>
    </xdr:to>
    <xdr:pic>
      <xdr:nvPicPr>
        <xdr:cNvPr id="4" name="Imagem 3" descr="http://187.17.2.135/orse/imagens/servico.gif">
          <a:extLst>
            <a:ext uri="{FF2B5EF4-FFF2-40B4-BE49-F238E27FC236}">
              <a16:creationId xmlns:a16="http://schemas.microsoft.com/office/drawing/2014/main" xmlns="" id="{00000000-0008-0000-1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05150"/>
          <a:ext cx="1619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3429001</xdr:colOff>
      <xdr:row>0</xdr:row>
      <xdr:rowOff>57150</xdr:rowOff>
    </xdr:from>
    <xdr:to>
      <xdr:col>3</xdr:col>
      <xdr:colOff>4495800</xdr:colOff>
      <xdr:row>1</xdr:row>
      <xdr:rowOff>127659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6" y="57150"/>
          <a:ext cx="1066799" cy="118493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3429001</xdr:colOff>
      <xdr:row>0</xdr:row>
      <xdr:rowOff>57150</xdr:rowOff>
    </xdr:from>
    <xdr:to>
      <xdr:col>3</xdr:col>
      <xdr:colOff>4495800</xdr:colOff>
      <xdr:row>1</xdr:row>
      <xdr:rowOff>127659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6" y="57150"/>
          <a:ext cx="1066799" cy="118493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173492</xdr:colOff>
      <xdr:row>0</xdr:row>
      <xdr:rowOff>144576</xdr:rowOff>
    </xdr:from>
    <xdr:to>
      <xdr:col>6</xdr:col>
      <xdr:colOff>238126</xdr:colOff>
      <xdr:row>1</xdr:row>
      <xdr:rowOff>25393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68246" y="144576"/>
          <a:ext cx="864054" cy="84182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1495426</xdr:colOff>
      <xdr:row>0</xdr:row>
      <xdr:rowOff>9525</xdr:rowOff>
    </xdr:from>
    <xdr:to>
      <xdr:col>4</xdr:col>
      <xdr:colOff>857250</xdr:colOff>
      <xdr:row>0</xdr:row>
      <xdr:rowOff>1194459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1" y="9525"/>
          <a:ext cx="1066799" cy="118493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274119</xdr:colOff>
      <xdr:row>0</xdr:row>
      <xdr:rowOff>83594</xdr:rowOff>
    </xdr:from>
    <xdr:to>
      <xdr:col>5</xdr:col>
      <xdr:colOff>490416</xdr:colOff>
      <xdr:row>0</xdr:row>
      <xdr:rowOff>967835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36669" y="83594"/>
          <a:ext cx="825897" cy="88424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274119</xdr:colOff>
      <xdr:row>0</xdr:row>
      <xdr:rowOff>83594</xdr:rowOff>
    </xdr:from>
    <xdr:to>
      <xdr:col>5</xdr:col>
      <xdr:colOff>490416</xdr:colOff>
      <xdr:row>0</xdr:row>
      <xdr:rowOff>967835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36669" y="83594"/>
          <a:ext cx="825897" cy="88424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2548650</xdr:colOff>
      <xdr:row>0</xdr:row>
      <xdr:rowOff>43794</xdr:rowOff>
    </xdr:from>
    <xdr:to>
      <xdr:col>3</xdr:col>
      <xdr:colOff>3371887</xdr:colOff>
      <xdr:row>1</xdr:row>
      <xdr:rowOff>19927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72725" y="43794"/>
          <a:ext cx="823237" cy="81433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2548650</xdr:colOff>
      <xdr:row>0</xdr:row>
      <xdr:rowOff>43794</xdr:rowOff>
    </xdr:from>
    <xdr:to>
      <xdr:col>3</xdr:col>
      <xdr:colOff>3371887</xdr:colOff>
      <xdr:row>1</xdr:row>
      <xdr:rowOff>19927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5460" y="43794"/>
          <a:ext cx="823237" cy="8191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thiago.silva/Documents/Codevasf/Lote%2001%20Pavimenta&#231;&#227;o%20Arapiraca/Ap%20D,%20E,%20F,%20G%20e%20H%20-%20Pav.%20Arapiraca%202018%20%20Lote%20I-REV%20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 D_Orçamento de Referência"/>
      <sheetName val="Ap H_Memorial de Quantitativos"/>
      <sheetName val="Ap E_Composições Unitárias"/>
      <sheetName val="Ap F_BDI-SERVIÇO"/>
      <sheetName val="Ap F_BDI-Materiais e Equip."/>
      <sheetName val="Ap G_Cronograma Fís. Financeiro"/>
    </sheetNames>
    <sheetDataSet>
      <sheetData sheetId="0" refreshError="1"/>
      <sheetData sheetId="1" refreshError="1"/>
      <sheetData sheetId="2" refreshError="1">
        <row r="20">
          <cell r="G20">
            <v>1000</v>
          </cell>
        </row>
        <row r="27">
          <cell r="A27" t="str">
            <v>Cotação</v>
          </cell>
          <cell r="B27" t="str">
            <v>Mercado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79"/>
  <sheetViews>
    <sheetView showGridLines="0" tabSelected="1" view="pageBreakPreview" topLeftCell="A58" zoomScale="98" zoomScaleNormal="100" zoomScaleSheetLayoutView="98" workbookViewId="0">
      <selection activeCell="F87" sqref="F87"/>
    </sheetView>
  </sheetViews>
  <sheetFormatPr defaultRowHeight="15"/>
  <cols>
    <col min="1" max="1" width="8" style="721" customWidth="1"/>
    <col min="2" max="2" width="9.140625" style="721" customWidth="1"/>
    <col min="3" max="3" width="73.5703125" style="715" customWidth="1"/>
    <col min="4" max="4" width="6.85546875" style="721" customWidth="1"/>
    <col min="5" max="5" width="9.42578125" style="722" customWidth="1"/>
    <col min="6" max="6" width="12.85546875" style="723" customWidth="1"/>
    <col min="7" max="7" width="13" style="724" customWidth="1"/>
    <col min="8" max="8" width="14.7109375" style="724" customWidth="1"/>
    <col min="9" max="9" width="10.85546875" style="722" customWidth="1"/>
    <col min="10" max="10" width="12.7109375" style="715" customWidth="1"/>
    <col min="11" max="11" width="14.140625" style="725" customWidth="1"/>
    <col min="12" max="12" width="16.42578125" style="715" bestFit="1" customWidth="1"/>
    <col min="13" max="256" width="9.140625" style="715"/>
    <col min="257" max="257" width="11" style="715" customWidth="1"/>
    <col min="258" max="258" width="15.42578125" style="715" customWidth="1"/>
    <col min="259" max="259" width="60.7109375" style="715" customWidth="1"/>
    <col min="260" max="260" width="6.85546875" style="715" customWidth="1"/>
    <col min="261" max="261" width="13.5703125" style="715" bestFit="1" customWidth="1"/>
    <col min="262" max="262" width="14.5703125" style="715" customWidth="1"/>
    <col min="263" max="263" width="14.7109375" style="715" customWidth="1"/>
    <col min="264" max="264" width="16.7109375" style="715" customWidth="1"/>
    <col min="265" max="265" width="14" style="715" bestFit="1" customWidth="1"/>
    <col min="266" max="266" width="15" style="715" customWidth="1"/>
    <col min="267" max="267" width="16.85546875" style="715" bestFit="1" customWidth="1"/>
    <col min="268" max="268" width="16.42578125" style="715" bestFit="1" customWidth="1"/>
    <col min="269" max="512" width="9.140625" style="715"/>
    <col min="513" max="513" width="11" style="715" customWidth="1"/>
    <col min="514" max="514" width="15.42578125" style="715" customWidth="1"/>
    <col min="515" max="515" width="60.7109375" style="715" customWidth="1"/>
    <col min="516" max="516" width="6.85546875" style="715" customWidth="1"/>
    <col min="517" max="517" width="13.5703125" style="715" bestFit="1" customWidth="1"/>
    <col min="518" max="518" width="14.5703125" style="715" customWidth="1"/>
    <col min="519" max="519" width="14.7109375" style="715" customWidth="1"/>
    <col min="520" max="520" width="16.7109375" style="715" customWidth="1"/>
    <col min="521" max="521" width="14" style="715" bestFit="1" customWidth="1"/>
    <col min="522" max="522" width="15" style="715" customWidth="1"/>
    <col min="523" max="523" width="16.85546875" style="715" bestFit="1" customWidth="1"/>
    <col min="524" max="524" width="16.42578125" style="715" bestFit="1" customWidth="1"/>
    <col min="525" max="768" width="9.140625" style="715"/>
    <col min="769" max="769" width="11" style="715" customWidth="1"/>
    <col min="770" max="770" width="15.42578125" style="715" customWidth="1"/>
    <col min="771" max="771" width="60.7109375" style="715" customWidth="1"/>
    <col min="772" max="772" width="6.85546875" style="715" customWidth="1"/>
    <col min="773" max="773" width="13.5703125" style="715" bestFit="1" customWidth="1"/>
    <col min="774" max="774" width="14.5703125" style="715" customWidth="1"/>
    <col min="775" max="775" width="14.7109375" style="715" customWidth="1"/>
    <col min="776" max="776" width="16.7109375" style="715" customWidth="1"/>
    <col min="777" max="777" width="14" style="715" bestFit="1" customWidth="1"/>
    <col min="778" max="778" width="15" style="715" customWidth="1"/>
    <col min="779" max="779" width="16.85546875" style="715" bestFit="1" customWidth="1"/>
    <col min="780" max="780" width="16.42578125" style="715" bestFit="1" customWidth="1"/>
    <col min="781" max="1024" width="9.140625" style="715"/>
    <col min="1025" max="1025" width="11" style="715" customWidth="1"/>
    <col min="1026" max="1026" width="15.42578125" style="715" customWidth="1"/>
    <col min="1027" max="1027" width="60.7109375" style="715" customWidth="1"/>
    <col min="1028" max="1028" width="6.85546875" style="715" customWidth="1"/>
    <col min="1029" max="1029" width="13.5703125" style="715" bestFit="1" customWidth="1"/>
    <col min="1030" max="1030" width="14.5703125" style="715" customWidth="1"/>
    <col min="1031" max="1031" width="14.7109375" style="715" customWidth="1"/>
    <col min="1032" max="1032" width="16.7109375" style="715" customWidth="1"/>
    <col min="1033" max="1033" width="14" style="715" bestFit="1" customWidth="1"/>
    <col min="1034" max="1034" width="15" style="715" customWidth="1"/>
    <col min="1035" max="1035" width="16.85546875" style="715" bestFit="1" customWidth="1"/>
    <col min="1036" max="1036" width="16.42578125" style="715" bestFit="1" customWidth="1"/>
    <col min="1037" max="1280" width="9.140625" style="715"/>
    <col min="1281" max="1281" width="11" style="715" customWidth="1"/>
    <col min="1282" max="1282" width="15.42578125" style="715" customWidth="1"/>
    <col min="1283" max="1283" width="60.7109375" style="715" customWidth="1"/>
    <col min="1284" max="1284" width="6.85546875" style="715" customWidth="1"/>
    <col min="1285" max="1285" width="13.5703125" style="715" bestFit="1" customWidth="1"/>
    <col min="1286" max="1286" width="14.5703125" style="715" customWidth="1"/>
    <col min="1287" max="1287" width="14.7109375" style="715" customWidth="1"/>
    <col min="1288" max="1288" width="16.7109375" style="715" customWidth="1"/>
    <col min="1289" max="1289" width="14" style="715" bestFit="1" customWidth="1"/>
    <col min="1290" max="1290" width="15" style="715" customWidth="1"/>
    <col min="1291" max="1291" width="16.85546875" style="715" bestFit="1" customWidth="1"/>
    <col min="1292" max="1292" width="16.42578125" style="715" bestFit="1" customWidth="1"/>
    <col min="1293" max="1536" width="9.140625" style="715"/>
    <col min="1537" max="1537" width="11" style="715" customWidth="1"/>
    <col min="1538" max="1538" width="15.42578125" style="715" customWidth="1"/>
    <col min="1539" max="1539" width="60.7109375" style="715" customWidth="1"/>
    <col min="1540" max="1540" width="6.85546875" style="715" customWidth="1"/>
    <col min="1541" max="1541" width="13.5703125" style="715" bestFit="1" customWidth="1"/>
    <col min="1542" max="1542" width="14.5703125" style="715" customWidth="1"/>
    <col min="1543" max="1543" width="14.7109375" style="715" customWidth="1"/>
    <col min="1544" max="1544" width="16.7109375" style="715" customWidth="1"/>
    <col min="1545" max="1545" width="14" style="715" bestFit="1" customWidth="1"/>
    <col min="1546" max="1546" width="15" style="715" customWidth="1"/>
    <col min="1547" max="1547" width="16.85546875" style="715" bestFit="1" customWidth="1"/>
    <col min="1548" max="1548" width="16.42578125" style="715" bestFit="1" customWidth="1"/>
    <col min="1549" max="1792" width="9.140625" style="715"/>
    <col min="1793" max="1793" width="11" style="715" customWidth="1"/>
    <col min="1794" max="1794" width="15.42578125" style="715" customWidth="1"/>
    <col min="1795" max="1795" width="60.7109375" style="715" customWidth="1"/>
    <col min="1796" max="1796" width="6.85546875" style="715" customWidth="1"/>
    <col min="1797" max="1797" width="13.5703125" style="715" bestFit="1" customWidth="1"/>
    <col min="1798" max="1798" width="14.5703125" style="715" customWidth="1"/>
    <col min="1799" max="1799" width="14.7109375" style="715" customWidth="1"/>
    <col min="1800" max="1800" width="16.7109375" style="715" customWidth="1"/>
    <col min="1801" max="1801" width="14" style="715" bestFit="1" customWidth="1"/>
    <col min="1802" max="1802" width="15" style="715" customWidth="1"/>
    <col min="1803" max="1803" width="16.85546875" style="715" bestFit="1" customWidth="1"/>
    <col min="1804" max="1804" width="16.42578125" style="715" bestFit="1" customWidth="1"/>
    <col min="1805" max="2048" width="9.140625" style="715"/>
    <col min="2049" max="2049" width="11" style="715" customWidth="1"/>
    <col min="2050" max="2050" width="15.42578125" style="715" customWidth="1"/>
    <col min="2051" max="2051" width="60.7109375" style="715" customWidth="1"/>
    <col min="2052" max="2052" width="6.85546875" style="715" customWidth="1"/>
    <col min="2053" max="2053" width="13.5703125" style="715" bestFit="1" customWidth="1"/>
    <col min="2054" max="2054" width="14.5703125" style="715" customWidth="1"/>
    <col min="2055" max="2055" width="14.7109375" style="715" customWidth="1"/>
    <col min="2056" max="2056" width="16.7109375" style="715" customWidth="1"/>
    <col min="2057" max="2057" width="14" style="715" bestFit="1" customWidth="1"/>
    <col min="2058" max="2058" width="15" style="715" customWidth="1"/>
    <col min="2059" max="2059" width="16.85546875" style="715" bestFit="1" customWidth="1"/>
    <col min="2060" max="2060" width="16.42578125" style="715" bestFit="1" customWidth="1"/>
    <col min="2061" max="2304" width="9.140625" style="715"/>
    <col min="2305" max="2305" width="11" style="715" customWidth="1"/>
    <col min="2306" max="2306" width="15.42578125" style="715" customWidth="1"/>
    <col min="2307" max="2307" width="60.7109375" style="715" customWidth="1"/>
    <col min="2308" max="2308" width="6.85546875" style="715" customWidth="1"/>
    <col min="2309" max="2309" width="13.5703125" style="715" bestFit="1" customWidth="1"/>
    <col min="2310" max="2310" width="14.5703125" style="715" customWidth="1"/>
    <col min="2311" max="2311" width="14.7109375" style="715" customWidth="1"/>
    <col min="2312" max="2312" width="16.7109375" style="715" customWidth="1"/>
    <col min="2313" max="2313" width="14" style="715" bestFit="1" customWidth="1"/>
    <col min="2314" max="2314" width="15" style="715" customWidth="1"/>
    <col min="2315" max="2315" width="16.85546875" style="715" bestFit="1" customWidth="1"/>
    <col min="2316" max="2316" width="16.42578125" style="715" bestFit="1" customWidth="1"/>
    <col min="2317" max="2560" width="9.140625" style="715"/>
    <col min="2561" max="2561" width="11" style="715" customWidth="1"/>
    <col min="2562" max="2562" width="15.42578125" style="715" customWidth="1"/>
    <col min="2563" max="2563" width="60.7109375" style="715" customWidth="1"/>
    <col min="2564" max="2564" width="6.85546875" style="715" customWidth="1"/>
    <col min="2565" max="2565" width="13.5703125" style="715" bestFit="1" customWidth="1"/>
    <col min="2566" max="2566" width="14.5703125" style="715" customWidth="1"/>
    <col min="2567" max="2567" width="14.7109375" style="715" customWidth="1"/>
    <col min="2568" max="2568" width="16.7109375" style="715" customWidth="1"/>
    <col min="2569" max="2569" width="14" style="715" bestFit="1" customWidth="1"/>
    <col min="2570" max="2570" width="15" style="715" customWidth="1"/>
    <col min="2571" max="2571" width="16.85546875" style="715" bestFit="1" customWidth="1"/>
    <col min="2572" max="2572" width="16.42578125" style="715" bestFit="1" customWidth="1"/>
    <col min="2573" max="2816" width="9.140625" style="715"/>
    <col min="2817" max="2817" width="11" style="715" customWidth="1"/>
    <col min="2818" max="2818" width="15.42578125" style="715" customWidth="1"/>
    <col min="2819" max="2819" width="60.7109375" style="715" customWidth="1"/>
    <col min="2820" max="2820" width="6.85546875" style="715" customWidth="1"/>
    <col min="2821" max="2821" width="13.5703125" style="715" bestFit="1" customWidth="1"/>
    <col min="2822" max="2822" width="14.5703125" style="715" customWidth="1"/>
    <col min="2823" max="2823" width="14.7109375" style="715" customWidth="1"/>
    <col min="2824" max="2824" width="16.7109375" style="715" customWidth="1"/>
    <col min="2825" max="2825" width="14" style="715" bestFit="1" customWidth="1"/>
    <col min="2826" max="2826" width="15" style="715" customWidth="1"/>
    <col min="2827" max="2827" width="16.85546875" style="715" bestFit="1" customWidth="1"/>
    <col min="2828" max="2828" width="16.42578125" style="715" bestFit="1" customWidth="1"/>
    <col min="2829" max="3072" width="9.140625" style="715"/>
    <col min="3073" max="3073" width="11" style="715" customWidth="1"/>
    <col min="3074" max="3074" width="15.42578125" style="715" customWidth="1"/>
    <col min="3075" max="3075" width="60.7109375" style="715" customWidth="1"/>
    <col min="3076" max="3076" width="6.85546875" style="715" customWidth="1"/>
    <col min="3077" max="3077" width="13.5703125" style="715" bestFit="1" customWidth="1"/>
    <col min="3078" max="3078" width="14.5703125" style="715" customWidth="1"/>
    <col min="3079" max="3079" width="14.7109375" style="715" customWidth="1"/>
    <col min="3080" max="3080" width="16.7109375" style="715" customWidth="1"/>
    <col min="3081" max="3081" width="14" style="715" bestFit="1" customWidth="1"/>
    <col min="3082" max="3082" width="15" style="715" customWidth="1"/>
    <col min="3083" max="3083" width="16.85546875" style="715" bestFit="1" customWidth="1"/>
    <col min="3084" max="3084" width="16.42578125" style="715" bestFit="1" customWidth="1"/>
    <col min="3085" max="3328" width="9.140625" style="715"/>
    <col min="3329" max="3329" width="11" style="715" customWidth="1"/>
    <col min="3330" max="3330" width="15.42578125" style="715" customWidth="1"/>
    <col min="3331" max="3331" width="60.7109375" style="715" customWidth="1"/>
    <col min="3332" max="3332" width="6.85546875" style="715" customWidth="1"/>
    <col min="3333" max="3333" width="13.5703125" style="715" bestFit="1" customWidth="1"/>
    <col min="3334" max="3334" width="14.5703125" style="715" customWidth="1"/>
    <col min="3335" max="3335" width="14.7109375" style="715" customWidth="1"/>
    <col min="3336" max="3336" width="16.7109375" style="715" customWidth="1"/>
    <col min="3337" max="3337" width="14" style="715" bestFit="1" customWidth="1"/>
    <col min="3338" max="3338" width="15" style="715" customWidth="1"/>
    <col min="3339" max="3339" width="16.85546875" style="715" bestFit="1" customWidth="1"/>
    <col min="3340" max="3340" width="16.42578125" style="715" bestFit="1" customWidth="1"/>
    <col min="3341" max="3584" width="9.140625" style="715"/>
    <col min="3585" max="3585" width="11" style="715" customWidth="1"/>
    <col min="3586" max="3586" width="15.42578125" style="715" customWidth="1"/>
    <col min="3587" max="3587" width="60.7109375" style="715" customWidth="1"/>
    <col min="3588" max="3588" width="6.85546875" style="715" customWidth="1"/>
    <col min="3589" max="3589" width="13.5703125" style="715" bestFit="1" customWidth="1"/>
    <col min="3590" max="3590" width="14.5703125" style="715" customWidth="1"/>
    <col min="3591" max="3591" width="14.7109375" style="715" customWidth="1"/>
    <col min="3592" max="3592" width="16.7109375" style="715" customWidth="1"/>
    <col min="3593" max="3593" width="14" style="715" bestFit="1" customWidth="1"/>
    <col min="3594" max="3594" width="15" style="715" customWidth="1"/>
    <col min="3595" max="3595" width="16.85546875" style="715" bestFit="1" customWidth="1"/>
    <col min="3596" max="3596" width="16.42578125" style="715" bestFit="1" customWidth="1"/>
    <col min="3597" max="3840" width="9.140625" style="715"/>
    <col min="3841" max="3841" width="11" style="715" customWidth="1"/>
    <col min="3842" max="3842" width="15.42578125" style="715" customWidth="1"/>
    <col min="3843" max="3843" width="60.7109375" style="715" customWidth="1"/>
    <col min="3844" max="3844" width="6.85546875" style="715" customWidth="1"/>
    <col min="3845" max="3845" width="13.5703125" style="715" bestFit="1" customWidth="1"/>
    <col min="3846" max="3846" width="14.5703125" style="715" customWidth="1"/>
    <col min="3847" max="3847" width="14.7109375" style="715" customWidth="1"/>
    <col min="3848" max="3848" width="16.7109375" style="715" customWidth="1"/>
    <col min="3849" max="3849" width="14" style="715" bestFit="1" customWidth="1"/>
    <col min="3850" max="3850" width="15" style="715" customWidth="1"/>
    <col min="3851" max="3851" width="16.85546875" style="715" bestFit="1" customWidth="1"/>
    <col min="3852" max="3852" width="16.42578125" style="715" bestFit="1" customWidth="1"/>
    <col min="3853" max="4096" width="9.140625" style="715"/>
    <col min="4097" max="4097" width="11" style="715" customWidth="1"/>
    <col min="4098" max="4098" width="15.42578125" style="715" customWidth="1"/>
    <col min="4099" max="4099" width="60.7109375" style="715" customWidth="1"/>
    <col min="4100" max="4100" width="6.85546875" style="715" customWidth="1"/>
    <col min="4101" max="4101" width="13.5703125" style="715" bestFit="1" customWidth="1"/>
    <col min="4102" max="4102" width="14.5703125" style="715" customWidth="1"/>
    <col min="4103" max="4103" width="14.7109375" style="715" customWidth="1"/>
    <col min="4104" max="4104" width="16.7109375" style="715" customWidth="1"/>
    <col min="4105" max="4105" width="14" style="715" bestFit="1" customWidth="1"/>
    <col min="4106" max="4106" width="15" style="715" customWidth="1"/>
    <col min="4107" max="4107" width="16.85546875" style="715" bestFit="1" customWidth="1"/>
    <col min="4108" max="4108" width="16.42578125" style="715" bestFit="1" customWidth="1"/>
    <col min="4109" max="4352" width="9.140625" style="715"/>
    <col min="4353" max="4353" width="11" style="715" customWidth="1"/>
    <col min="4354" max="4354" width="15.42578125" style="715" customWidth="1"/>
    <col min="4355" max="4355" width="60.7109375" style="715" customWidth="1"/>
    <col min="4356" max="4356" width="6.85546875" style="715" customWidth="1"/>
    <col min="4357" max="4357" width="13.5703125" style="715" bestFit="1" customWidth="1"/>
    <col min="4358" max="4358" width="14.5703125" style="715" customWidth="1"/>
    <col min="4359" max="4359" width="14.7109375" style="715" customWidth="1"/>
    <col min="4360" max="4360" width="16.7109375" style="715" customWidth="1"/>
    <col min="4361" max="4361" width="14" style="715" bestFit="1" customWidth="1"/>
    <col min="4362" max="4362" width="15" style="715" customWidth="1"/>
    <col min="4363" max="4363" width="16.85546875" style="715" bestFit="1" customWidth="1"/>
    <col min="4364" max="4364" width="16.42578125" style="715" bestFit="1" customWidth="1"/>
    <col min="4365" max="4608" width="9.140625" style="715"/>
    <col min="4609" max="4609" width="11" style="715" customWidth="1"/>
    <col min="4610" max="4610" width="15.42578125" style="715" customWidth="1"/>
    <col min="4611" max="4611" width="60.7109375" style="715" customWidth="1"/>
    <col min="4612" max="4612" width="6.85546875" style="715" customWidth="1"/>
    <col min="4613" max="4613" width="13.5703125" style="715" bestFit="1" customWidth="1"/>
    <col min="4614" max="4614" width="14.5703125" style="715" customWidth="1"/>
    <col min="4615" max="4615" width="14.7109375" style="715" customWidth="1"/>
    <col min="4616" max="4616" width="16.7109375" style="715" customWidth="1"/>
    <col min="4617" max="4617" width="14" style="715" bestFit="1" customWidth="1"/>
    <col min="4618" max="4618" width="15" style="715" customWidth="1"/>
    <col min="4619" max="4619" width="16.85546875" style="715" bestFit="1" customWidth="1"/>
    <col min="4620" max="4620" width="16.42578125" style="715" bestFit="1" customWidth="1"/>
    <col min="4621" max="4864" width="9.140625" style="715"/>
    <col min="4865" max="4865" width="11" style="715" customWidth="1"/>
    <col min="4866" max="4866" width="15.42578125" style="715" customWidth="1"/>
    <col min="4867" max="4867" width="60.7109375" style="715" customWidth="1"/>
    <col min="4868" max="4868" width="6.85546875" style="715" customWidth="1"/>
    <col min="4869" max="4869" width="13.5703125" style="715" bestFit="1" customWidth="1"/>
    <col min="4870" max="4870" width="14.5703125" style="715" customWidth="1"/>
    <col min="4871" max="4871" width="14.7109375" style="715" customWidth="1"/>
    <col min="4872" max="4872" width="16.7109375" style="715" customWidth="1"/>
    <col min="4873" max="4873" width="14" style="715" bestFit="1" customWidth="1"/>
    <col min="4874" max="4874" width="15" style="715" customWidth="1"/>
    <col min="4875" max="4875" width="16.85546875" style="715" bestFit="1" customWidth="1"/>
    <col min="4876" max="4876" width="16.42578125" style="715" bestFit="1" customWidth="1"/>
    <col min="4877" max="5120" width="9.140625" style="715"/>
    <col min="5121" max="5121" width="11" style="715" customWidth="1"/>
    <col min="5122" max="5122" width="15.42578125" style="715" customWidth="1"/>
    <col min="5123" max="5123" width="60.7109375" style="715" customWidth="1"/>
    <col min="5124" max="5124" width="6.85546875" style="715" customWidth="1"/>
    <col min="5125" max="5125" width="13.5703125" style="715" bestFit="1" customWidth="1"/>
    <col min="5126" max="5126" width="14.5703125" style="715" customWidth="1"/>
    <col min="5127" max="5127" width="14.7109375" style="715" customWidth="1"/>
    <col min="5128" max="5128" width="16.7109375" style="715" customWidth="1"/>
    <col min="5129" max="5129" width="14" style="715" bestFit="1" customWidth="1"/>
    <col min="5130" max="5130" width="15" style="715" customWidth="1"/>
    <col min="5131" max="5131" width="16.85546875" style="715" bestFit="1" customWidth="1"/>
    <col min="5132" max="5132" width="16.42578125" style="715" bestFit="1" customWidth="1"/>
    <col min="5133" max="5376" width="9.140625" style="715"/>
    <col min="5377" max="5377" width="11" style="715" customWidth="1"/>
    <col min="5378" max="5378" width="15.42578125" style="715" customWidth="1"/>
    <col min="5379" max="5379" width="60.7109375" style="715" customWidth="1"/>
    <col min="5380" max="5380" width="6.85546875" style="715" customWidth="1"/>
    <col min="5381" max="5381" width="13.5703125" style="715" bestFit="1" customWidth="1"/>
    <col min="5382" max="5382" width="14.5703125" style="715" customWidth="1"/>
    <col min="5383" max="5383" width="14.7109375" style="715" customWidth="1"/>
    <col min="5384" max="5384" width="16.7109375" style="715" customWidth="1"/>
    <col min="5385" max="5385" width="14" style="715" bestFit="1" customWidth="1"/>
    <col min="5386" max="5386" width="15" style="715" customWidth="1"/>
    <col min="5387" max="5387" width="16.85546875" style="715" bestFit="1" customWidth="1"/>
    <col min="5388" max="5388" width="16.42578125" style="715" bestFit="1" customWidth="1"/>
    <col min="5389" max="5632" width="9.140625" style="715"/>
    <col min="5633" max="5633" width="11" style="715" customWidth="1"/>
    <col min="5634" max="5634" width="15.42578125" style="715" customWidth="1"/>
    <col min="5635" max="5635" width="60.7109375" style="715" customWidth="1"/>
    <col min="5636" max="5636" width="6.85546875" style="715" customWidth="1"/>
    <col min="5637" max="5637" width="13.5703125" style="715" bestFit="1" customWidth="1"/>
    <col min="5638" max="5638" width="14.5703125" style="715" customWidth="1"/>
    <col min="5639" max="5639" width="14.7109375" style="715" customWidth="1"/>
    <col min="5640" max="5640" width="16.7109375" style="715" customWidth="1"/>
    <col min="5641" max="5641" width="14" style="715" bestFit="1" customWidth="1"/>
    <col min="5642" max="5642" width="15" style="715" customWidth="1"/>
    <col min="5643" max="5643" width="16.85546875" style="715" bestFit="1" customWidth="1"/>
    <col min="5644" max="5644" width="16.42578125" style="715" bestFit="1" customWidth="1"/>
    <col min="5645" max="5888" width="9.140625" style="715"/>
    <col min="5889" max="5889" width="11" style="715" customWidth="1"/>
    <col min="5890" max="5890" width="15.42578125" style="715" customWidth="1"/>
    <col min="5891" max="5891" width="60.7109375" style="715" customWidth="1"/>
    <col min="5892" max="5892" width="6.85546875" style="715" customWidth="1"/>
    <col min="5893" max="5893" width="13.5703125" style="715" bestFit="1" customWidth="1"/>
    <col min="5894" max="5894" width="14.5703125" style="715" customWidth="1"/>
    <col min="5895" max="5895" width="14.7109375" style="715" customWidth="1"/>
    <col min="5896" max="5896" width="16.7109375" style="715" customWidth="1"/>
    <col min="5897" max="5897" width="14" style="715" bestFit="1" customWidth="1"/>
    <col min="5898" max="5898" width="15" style="715" customWidth="1"/>
    <col min="5899" max="5899" width="16.85546875" style="715" bestFit="1" customWidth="1"/>
    <col min="5900" max="5900" width="16.42578125" style="715" bestFit="1" customWidth="1"/>
    <col min="5901" max="6144" width="9.140625" style="715"/>
    <col min="6145" max="6145" width="11" style="715" customWidth="1"/>
    <col min="6146" max="6146" width="15.42578125" style="715" customWidth="1"/>
    <col min="6147" max="6147" width="60.7109375" style="715" customWidth="1"/>
    <col min="6148" max="6148" width="6.85546875" style="715" customWidth="1"/>
    <col min="6149" max="6149" width="13.5703125" style="715" bestFit="1" customWidth="1"/>
    <col min="6150" max="6150" width="14.5703125" style="715" customWidth="1"/>
    <col min="6151" max="6151" width="14.7109375" style="715" customWidth="1"/>
    <col min="6152" max="6152" width="16.7109375" style="715" customWidth="1"/>
    <col min="6153" max="6153" width="14" style="715" bestFit="1" customWidth="1"/>
    <col min="6154" max="6154" width="15" style="715" customWidth="1"/>
    <col min="6155" max="6155" width="16.85546875" style="715" bestFit="1" customWidth="1"/>
    <col min="6156" max="6156" width="16.42578125" style="715" bestFit="1" customWidth="1"/>
    <col min="6157" max="6400" width="9.140625" style="715"/>
    <col min="6401" max="6401" width="11" style="715" customWidth="1"/>
    <col min="6402" max="6402" width="15.42578125" style="715" customWidth="1"/>
    <col min="6403" max="6403" width="60.7109375" style="715" customWidth="1"/>
    <col min="6404" max="6404" width="6.85546875" style="715" customWidth="1"/>
    <col min="6405" max="6405" width="13.5703125" style="715" bestFit="1" customWidth="1"/>
    <col min="6406" max="6406" width="14.5703125" style="715" customWidth="1"/>
    <col min="6407" max="6407" width="14.7109375" style="715" customWidth="1"/>
    <col min="6408" max="6408" width="16.7109375" style="715" customWidth="1"/>
    <col min="6409" max="6409" width="14" style="715" bestFit="1" customWidth="1"/>
    <col min="6410" max="6410" width="15" style="715" customWidth="1"/>
    <col min="6411" max="6411" width="16.85546875" style="715" bestFit="1" customWidth="1"/>
    <col min="6412" max="6412" width="16.42578125" style="715" bestFit="1" customWidth="1"/>
    <col min="6413" max="6656" width="9.140625" style="715"/>
    <col min="6657" max="6657" width="11" style="715" customWidth="1"/>
    <col min="6658" max="6658" width="15.42578125" style="715" customWidth="1"/>
    <col min="6659" max="6659" width="60.7109375" style="715" customWidth="1"/>
    <col min="6660" max="6660" width="6.85546875" style="715" customWidth="1"/>
    <col min="6661" max="6661" width="13.5703125" style="715" bestFit="1" customWidth="1"/>
    <col min="6662" max="6662" width="14.5703125" style="715" customWidth="1"/>
    <col min="6663" max="6663" width="14.7109375" style="715" customWidth="1"/>
    <col min="6664" max="6664" width="16.7109375" style="715" customWidth="1"/>
    <col min="6665" max="6665" width="14" style="715" bestFit="1" customWidth="1"/>
    <col min="6666" max="6666" width="15" style="715" customWidth="1"/>
    <col min="6667" max="6667" width="16.85546875" style="715" bestFit="1" customWidth="1"/>
    <col min="6668" max="6668" width="16.42578125" style="715" bestFit="1" customWidth="1"/>
    <col min="6669" max="6912" width="9.140625" style="715"/>
    <col min="6913" max="6913" width="11" style="715" customWidth="1"/>
    <col min="6914" max="6914" width="15.42578125" style="715" customWidth="1"/>
    <col min="6915" max="6915" width="60.7109375" style="715" customWidth="1"/>
    <col min="6916" max="6916" width="6.85546875" style="715" customWidth="1"/>
    <col min="6917" max="6917" width="13.5703125" style="715" bestFit="1" customWidth="1"/>
    <col min="6918" max="6918" width="14.5703125" style="715" customWidth="1"/>
    <col min="6919" max="6919" width="14.7109375" style="715" customWidth="1"/>
    <col min="6920" max="6920" width="16.7109375" style="715" customWidth="1"/>
    <col min="6921" max="6921" width="14" style="715" bestFit="1" customWidth="1"/>
    <col min="6922" max="6922" width="15" style="715" customWidth="1"/>
    <col min="6923" max="6923" width="16.85546875" style="715" bestFit="1" customWidth="1"/>
    <col min="6924" max="6924" width="16.42578125" style="715" bestFit="1" customWidth="1"/>
    <col min="6925" max="7168" width="9.140625" style="715"/>
    <col min="7169" max="7169" width="11" style="715" customWidth="1"/>
    <col min="7170" max="7170" width="15.42578125" style="715" customWidth="1"/>
    <col min="7171" max="7171" width="60.7109375" style="715" customWidth="1"/>
    <col min="7172" max="7172" width="6.85546875" style="715" customWidth="1"/>
    <col min="7173" max="7173" width="13.5703125" style="715" bestFit="1" customWidth="1"/>
    <col min="7174" max="7174" width="14.5703125" style="715" customWidth="1"/>
    <col min="7175" max="7175" width="14.7109375" style="715" customWidth="1"/>
    <col min="7176" max="7176" width="16.7109375" style="715" customWidth="1"/>
    <col min="7177" max="7177" width="14" style="715" bestFit="1" customWidth="1"/>
    <col min="7178" max="7178" width="15" style="715" customWidth="1"/>
    <col min="7179" max="7179" width="16.85546875" style="715" bestFit="1" customWidth="1"/>
    <col min="7180" max="7180" width="16.42578125" style="715" bestFit="1" customWidth="1"/>
    <col min="7181" max="7424" width="9.140625" style="715"/>
    <col min="7425" max="7425" width="11" style="715" customWidth="1"/>
    <col min="7426" max="7426" width="15.42578125" style="715" customWidth="1"/>
    <col min="7427" max="7427" width="60.7109375" style="715" customWidth="1"/>
    <col min="7428" max="7428" width="6.85546875" style="715" customWidth="1"/>
    <col min="7429" max="7429" width="13.5703125" style="715" bestFit="1" customWidth="1"/>
    <col min="7430" max="7430" width="14.5703125" style="715" customWidth="1"/>
    <col min="7431" max="7431" width="14.7109375" style="715" customWidth="1"/>
    <col min="7432" max="7432" width="16.7109375" style="715" customWidth="1"/>
    <col min="7433" max="7433" width="14" style="715" bestFit="1" customWidth="1"/>
    <col min="7434" max="7434" width="15" style="715" customWidth="1"/>
    <col min="7435" max="7435" width="16.85546875" style="715" bestFit="1" customWidth="1"/>
    <col min="7436" max="7436" width="16.42578125" style="715" bestFit="1" customWidth="1"/>
    <col min="7437" max="7680" width="9.140625" style="715"/>
    <col min="7681" max="7681" width="11" style="715" customWidth="1"/>
    <col min="7682" max="7682" width="15.42578125" style="715" customWidth="1"/>
    <col min="7683" max="7683" width="60.7109375" style="715" customWidth="1"/>
    <col min="7684" max="7684" width="6.85546875" style="715" customWidth="1"/>
    <col min="7685" max="7685" width="13.5703125" style="715" bestFit="1" customWidth="1"/>
    <col min="7686" max="7686" width="14.5703125" style="715" customWidth="1"/>
    <col min="7687" max="7687" width="14.7109375" style="715" customWidth="1"/>
    <col min="7688" max="7688" width="16.7109375" style="715" customWidth="1"/>
    <col min="7689" max="7689" width="14" style="715" bestFit="1" customWidth="1"/>
    <col min="7690" max="7690" width="15" style="715" customWidth="1"/>
    <col min="7691" max="7691" width="16.85546875" style="715" bestFit="1" customWidth="1"/>
    <col min="7692" max="7692" width="16.42578125" style="715" bestFit="1" customWidth="1"/>
    <col min="7693" max="7936" width="9.140625" style="715"/>
    <col min="7937" max="7937" width="11" style="715" customWidth="1"/>
    <col min="7938" max="7938" width="15.42578125" style="715" customWidth="1"/>
    <col min="7939" max="7939" width="60.7109375" style="715" customWidth="1"/>
    <col min="7940" max="7940" width="6.85546875" style="715" customWidth="1"/>
    <col min="7941" max="7941" width="13.5703125" style="715" bestFit="1" customWidth="1"/>
    <col min="7942" max="7942" width="14.5703125" style="715" customWidth="1"/>
    <col min="7943" max="7943" width="14.7109375" style="715" customWidth="1"/>
    <col min="7944" max="7944" width="16.7109375" style="715" customWidth="1"/>
    <col min="7945" max="7945" width="14" style="715" bestFit="1" customWidth="1"/>
    <col min="7946" max="7946" width="15" style="715" customWidth="1"/>
    <col min="7947" max="7947" width="16.85546875" style="715" bestFit="1" customWidth="1"/>
    <col min="7948" max="7948" width="16.42578125" style="715" bestFit="1" customWidth="1"/>
    <col min="7949" max="8192" width="9.140625" style="715"/>
    <col min="8193" max="8193" width="11" style="715" customWidth="1"/>
    <col min="8194" max="8194" width="15.42578125" style="715" customWidth="1"/>
    <col min="8195" max="8195" width="60.7109375" style="715" customWidth="1"/>
    <col min="8196" max="8196" width="6.85546875" style="715" customWidth="1"/>
    <col min="8197" max="8197" width="13.5703125" style="715" bestFit="1" customWidth="1"/>
    <col min="8198" max="8198" width="14.5703125" style="715" customWidth="1"/>
    <col min="8199" max="8199" width="14.7109375" style="715" customWidth="1"/>
    <col min="8200" max="8200" width="16.7109375" style="715" customWidth="1"/>
    <col min="8201" max="8201" width="14" style="715" bestFit="1" customWidth="1"/>
    <col min="8202" max="8202" width="15" style="715" customWidth="1"/>
    <col min="8203" max="8203" width="16.85546875" style="715" bestFit="1" customWidth="1"/>
    <col min="8204" max="8204" width="16.42578125" style="715" bestFit="1" customWidth="1"/>
    <col min="8205" max="8448" width="9.140625" style="715"/>
    <col min="8449" max="8449" width="11" style="715" customWidth="1"/>
    <col min="8450" max="8450" width="15.42578125" style="715" customWidth="1"/>
    <col min="8451" max="8451" width="60.7109375" style="715" customWidth="1"/>
    <col min="8452" max="8452" width="6.85546875" style="715" customWidth="1"/>
    <col min="8453" max="8453" width="13.5703125" style="715" bestFit="1" customWidth="1"/>
    <col min="8454" max="8454" width="14.5703125" style="715" customWidth="1"/>
    <col min="8455" max="8455" width="14.7109375" style="715" customWidth="1"/>
    <col min="8456" max="8456" width="16.7109375" style="715" customWidth="1"/>
    <col min="8457" max="8457" width="14" style="715" bestFit="1" customWidth="1"/>
    <col min="8458" max="8458" width="15" style="715" customWidth="1"/>
    <col min="8459" max="8459" width="16.85546875" style="715" bestFit="1" customWidth="1"/>
    <col min="8460" max="8460" width="16.42578125" style="715" bestFit="1" customWidth="1"/>
    <col min="8461" max="8704" width="9.140625" style="715"/>
    <col min="8705" max="8705" width="11" style="715" customWidth="1"/>
    <col min="8706" max="8706" width="15.42578125" style="715" customWidth="1"/>
    <col min="8707" max="8707" width="60.7109375" style="715" customWidth="1"/>
    <col min="8708" max="8708" width="6.85546875" style="715" customWidth="1"/>
    <col min="8709" max="8709" width="13.5703125" style="715" bestFit="1" customWidth="1"/>
    <col min="8710" max="8710" width="14.5703125" style="715" customWidth="1"/>
    <col min="8711" max="8711" width="14.7109375" style="715" customWidth="1"/>
    <col min="8712" max="8712" width="16.7109375" style="715" customWidth="1"/>
    <col min="8713" max="8713" width="14" style="715" bestFit="1" customWidth="1"/>
    <col min="8714" max="8714" width="15" style="715" customWidth="1"/>
    <col min="8715" max="8715" width="16.85546875" style="715" bestFit="1" customWidth="1"/>
    <col min="8716" max="8716" width="16.42578125" style="715" bestFit="1" customWidth="1"/>
    <col min="8717" max="8960" width="9.140625" style="715"/>
    <col min="8961" max="8961" width="11" style="715" customWidth="1"/>
    <col min="8962" max="8962" width="15.42578125" style="715" customWidth="1"/>
    <col min="8963" max="8963" width="60.7109375" style="715" customWidth="1"/>
    <col min="8964" max="8964" width="6.85546875" style="715" customWidth="1"/>
    <col min="8965" max="8965" width="13.5703125" style="715" bestFit="1" customWidth="1"/>
    <col min="8966" max="8966" width="14.5703125" style="715" customWidth="1"/>
    <col min="8967" max="8967" width="14.7109375" style="715" customWidth="1"/>
    <col min="8968" max="8968" width="16.7109375" style="715" customWidth="1"/>
    <col min="8969" max="8969" width="14" style="715" bestFit="1" customWidth="1"/>
    <col min="8970" max="8970" width="15" style="715" customWidth="1"/>
    <col min="8971" max="8971" width="16.85546875" style="715" bestFit="1" customWidth="1"/>
    <col min="8972" max="8972" width="16.42578125" style="715" bestFit="1" customWidth="1"/>
    <col min="8973" max="9216" width="9.140625" style="715"/>
    <col min="9217" max="9217" width="11" style="715" customWidth="1"/>
    <col min="9218" max="9218" width="15.42578125" style="715" customWidth="1"/>
    <col min="9219" max="9219" width="60.7109375" style="715" customWidth="1"/>
    <col min="9220" max="9220" width="6.85546875" style="715" customWidth="1"/>
    <col min="9221" max="9221" width="13.5703125" style="715" bestFit="1" customWidth="1"/>
    <col min="9222" max="9222" width="14.5703125" style="715" customWidth="1"/>
    <col min="9223" max="9223" width="14.7109375" style="715" customWidth="1"/>
    <col min="9224" max="9224" width="16.7109375" style="715" customWidth="1"/>
    <col min="9225" max="9225" width="14" style="715" bestFit="1" customWidth="1"/>
    <col min="9226" max="9226" width="15" style="715" customWidth="1"/>
    <col min="9227" max="9227" width="16.85546875" style="715" bestFit="1" customWidth="1"/>
    <col min="9228" max="9228" width="16.42578125" style="715" bestFit="1" customWidth="1"/>
    <col min="9229" max="9472" width="9.140625" style="715"/>
    <col min="9473" max="9473" width="11" style="715" customWidth="1"/>
    <col min="9474" max="9474" width="15.42578125" style="715" customWidth="1"/>
    <col min="9475" max="9475" width="60.7109375" style="715" customWidth="1"/>
    <col min="9476" max="9476" width="6.85546875" style="715" customWidth="1"/>
    <col min="9477" max="9477" width="13.5703125" style="715" bestFit="1" customWidth="1"/>
    <col min="9478" max="9478" width="14.5703125" style="715" customWidth="1"/>
    <col min="9479" max="9479" width="14.7109375" style="715" customWidth="1"/>
    <col min="9480" max="9480" width="16.7109375" style="715" customWidth="1"/>
    <col min="9481" max="9481" width="14" style="715" bestFit="1" customWidth="1"/>
    <col min="9482" max="9482" width="15" style="715" customWidth="1"/>
    <col min="9483" max="9483" width="16.85546875" style="715" bestFit="1" customWidth="1"/>
    <col min="9484" max="9484" width="16.42578125" style="715" bestFit="1" customWidth="1"/>
    <col min="9485" max="9728" width="9.140625" style="715"/>
    <col min="9729" max="9729" width="11" style="715" customWidth="1"/>
    <col min="9730" max="9730" width="15.42578125" style="715" customWidth="1"/>
    <col min="9731" max="9731" width="60.7109375" style="715" customWidth="1"/>
    <col min="9732" max="9732" width="6.85546875" style="715" customWidth="1"/>
    <col min="9733" max="9733" width="13.5703125" style="715" bestFit="1" customWidth="1"/>
    <col min="9734" max="9734" width="14.5703125" style="715" customWidth="1"/>
    <col min="9735" max="9735" width="14.7109375" style="715" customWidth="1"/>
    <col min="9736" max="9736" width="16.7109375" style="715" customWidth="1"/>
    <col min="9737" max="9737" width="14" style="715" bestFit="1" customWidth="1"/>
    <col min="9738" max="9738" width="15" style="715" customWidth="1"/>
    <col min="9739" max="9739" width="16.85546875" style="715" bestFit="1" customWidth="1"/>
    <col min="9740" max="9740" width="16.42578125" style="715" bestFit="1" customWidth="1"/>
    <col min="9741" max="9984" width="9.140625" style="715"/>
    <col min="9985" max="9985" width="11" style="715" customWidth="1"/>
    <col min="9986" max="9986" width="15.42578125" style="715" customWidth="1"/>
    <col min="9987" max="9987" width="60.7109375" style="715" customWidth="1"/>
    <col min="9988" max="9988" width="6.85546875" style="715" customWidth="1"/>
    <col min="9989" max="9989" width="13.5703125" style="715" bestFit="1" customWidth="1"/>
    <col min="9990" max="9990" width="14.5703125" style="715" customWidth="1"/>
    <col min="9991" max="9991" width="14.7109375" style="715" customWidth="1"/>
    <col min="9992" max="9992" width="16.7109375" style="715" customWidth="1"/>
    <col min="9993" max="9993" width="14" style="715" bestFit="1" customWidth="1"/>
    <col min="9994" max="9994" width="15" style="715" customWidth="1"/>
    <col min="9995" max="9995" width="16.85546875" style="715" bestFit="1" customWidth="1"/>
    <col min="9996" max="9996" width="16.42578125" style="715" bestFit="1" customWidth="1"/>
    <col min="9997" max="10240" width="9.140625" style="715"/>
    <col min="10241" max="10241" width="11" style="715" customWidth="1"/>
    <col min="10242" max="10242" width="15.42578125" style="715" customWidth="1"/>
    <col min="10243" max="10243" width="60.7109375" style="715" customWidth="1"/>
    <col min="10244" max="10244" width="6.85546875" style="715" customWidth="1"/>
    <col min="10245" max="10245" width="13.5703125" style="715" bestFit="1" customWidth="1"/>
    <col min="10246" max="10246" width="14.5703125" style="715" customWidth="1"/>
    <col min="10247" max="10247" width="14.7109375" style="715" customWidth="1"/>
    <col min="10248" max="10248" width="16.7109375" style="715" customWidth="1"/>
    <col min="10249" max="10249" width="14" style="715" bestFit="1" customWidth="1"/>
    <col min="10250" max="10250" width="15" style="715" customWidth="1"/>
    <col min="10251" max="10251" width="16.85546875" style="715" bestFit="1" customWidth="1"/>
    <col min="10252" max="10252" width="16.42578125" style="715" bestFit="1" customWidth="1"/>
    <col min="10253" max="10496" width="9.140625" style="715"/>
    <col min="10497" max="10497" width="11" style="715" customWidth="1"/>
    <col min="10498" max="10498" width="15.42578125" style="715" customWidth="1"/>
    <col min="10499" max="10499" width="60.7109375" style="715" customWidth="1"/>
    <col min="10500" max="10500" width="6.85546875" style="715" customWidth="1"/>
    <col min="10501" max="10501" width="13.5703125" style="715" bestFit="1" customWidth="1"/>
    <col min="10502" max="10502" width="14.5703125" style="715" customWidth="1"/>
    <col min="10503" max="10503" width="14.7109375" style="715" customWidth="1"/>
    <col min="10504" max="10504" width="16.7109375" style="715" customWidth="1"/>
    <col min="10505" max="10505" width="14" style="715" bestFit="1" customWidth="1"/>
    <col min="10506" max="10506" width="15" style="715" customWidth="1"/>
    <col min="10507" max="10507" width="16.85546875" style="715" bestFit="1" customWidth="1"/>
    <col min="10508" max="10508" width="16.42578125" style="715" bestFit="1" customWidth="1"/>
    <col min="10509" max="10752" width="9.140625" style="715"/>
    <col min="10753" max="10753" width="11" style="715" customWidth="1"/>
    <col min="10754" max="10754" width="15.42578125" style="715" customWidth="1"/>
    <col min="10755" max="10755" width="60.7109375" style="715" customWidth="1"/>
    <col min="10756" max="10756" width="6.85546875" style="715" customWidth="1"/>
    <col min="10757" max="10757" width="13.5703125" style="715" bestFit="1" customWidth="1"/>
    <col min="10758" max="10758" width="14.5703125" style="715" customWidth="1"/>
    <col min="10759" max="10759" width="14.7109375" style="715" customWidth="1"/>
    <col min="10760" max="10760" width="16.7109375" style="715" customWidth="1"/>
    <col min="10761" max="10761" width="14" style="715" bestFit="1" customWidth="1"/>
    <col min="10762" max="10762" width="15" style="715" customWidth="1"/>
    <col min="10763" max="10763" width="16.85546875" style="715" bestFit="1" customWidth="1"/>
    <col min="10764" max="10764" width="16.42578125" style="715" bestFit="1" customWidth="1"/>
    <col min="10765" max="11008" width="9.140625" style="715"/>
    <col min="11009" max="11009" width="11" style="715" customWidth="1"/>
    <col min="11010" max="11010" width="15.42578125" style="715" customWidth="1"/>
    <col min="11011" max="11011" width="60.7109375" style="715" customWidth="1"/>
    <col min="11012" max="11012" width="6.85546875" style="715" customWidth="1"/>
    <col min="11013" max="11013" width="13.5703125" style="715" bestFit="1" customWidth="1"/>
    <col min="11014" max="11014" width="14.5703125" style="715" customWidth="1"/>
    <col min="11015" max="11015" width="14.7109375" style="715" customWidth="1"/>
    <col min="11016" max="11016" width="16.7109375" style="715" customWidth="1"/>
    <col min="11017" max="11017" width="14" style="715" bestFit="1" customWidth="1"/>
    <col min="11018" max="11018" width="15" style="715" customWidth="1"/>
    <col min="11019" max="11019" width="16.85546875" style="715" bestFit="1" customWidth="1"/>
    <col min="11020" max="11020" width="16.42578125" style="715" bestFit="1" customWidth="1"/>
    <col min="11021" max="11264" width="9.140625" style="715"/>
    <col min="11265" max="11265" width="11" style="715" customWidth="1"/>
    <col min="11266" max="11266" width="15.42578125" style="715" customWidth="1"/>
    <col min="11267" max="11267" width="60.7109375" style="715" customWidth="1"/>
    <col min="11268" max="11268" width="6.85546875" style="715" customWidth="1"/>
    <col min="11269" max="11269" width="13.5703125" style="715" bestFit="1" customWidth="1"/>
    <col min="11270" max="11270" width="14.5703125" style="715" customWidth="1"/>
    <col min="11271" max="11271" width="14.7109375" style="715" customWidth="1"/>
    <col min="11272" max="11272" width="16.7109375" style="715" customWidth="1"/>
    <col min="11273" max="11273" width="14" style="715" bestFit="1" customWidth="1"/>
    <col min="11274" max="11274" width="15" style="715" customWidth="1"/>
    <col min="11275" max="11275" width="16.85546875" style="715" bestFit="1" customWidth="1"/>
    <col min="11276" max="11276" width="16.42578125" style="715" bestFit="1" customWidth="1"/>
    <col min="11277" max="11520" width="9.140625" style="715"/>
    <col min="11521" max="11521" width="11" style="715" customWidth="1"/>
    <col min="11522" max="11522" width="15.42578125" style="715" customWidth="1"/>
    <col min="11523" max="11523" width="60.7109375" style="715" customWidth="1"/>
    <col min="11524" max="11524" width="6.85546875" style="715" customWidth="1"/>
    <col min="11525" max="11525" width="13.5703125" style="715" bestFit="1" customWidth="1"/>
    <col min="11526" max="11526" width="14.5703125" style="715" customWidth="1"/>
    <col min="11527" max="11527" width="14.7109375" style="715" customWidth="1"/>
    <col min="11528" max="11528" width="16.7109375" style="715" customWidth="1"/>
    <col min="11529" max="11529" width="14" style="715" bestFit="1" customWidth="1"/>
    <col min="11530" max="11530" width="15" style="715" customWidth="1"/>
    <col min="11531" max="11531" width="16.85546875" style="715" bestFit="1" customWidth="1"/>
    <col min="11532" max="11532" width="16.42578125" style="715" bestFit="1" customWidth="1"/>
    <col min="11533" max="11776" width="9.140625" style="715"/>
    <col min="11777" max="11777" width="11" style="715" customWidth="1"/>
    <col min="11778" max="11778" width="15.42578125" style="715" customWidth="1"/>
    <col min="11779" max="11779" width="60.7109375" style="715" customWidth="1"/>
    <col min="11780" max="11780" width="6.85546875" style="715" customWidth="1"/>
    <col min="11781" max="11781" width="13.5703125" style="715" bestFit="1" customWidth="1"/>
    <col min="11782" max="11782" width="14.5703125" style="715" customWidth="1"/>
    <col min="11783" max="11783" width="14.7109375" style="715" customWidth="1"/>
    <col min="11784" max="11784" width="16.7109375" style="715" customWidth="1"/>
    <col min="11785" max="11785" width="14" style="715" bestFit="1" customWidth="1"/>
    <col min="11786" max="11786" width="15" style="715" customWidth="1"/>
    <col min="11787" max="11787" width="16.85546875" style="715" bestFit="1" customWidth="1"/>
    <col min="11788" max="11788" width="16.42578125" style="715" bestFit="1" customWidth="1"/>
    <col min="11789" max="12032" width="9.140625" style="715"/>
    <col min="12033" max="12033" width="11" style="715" customWidth="1"/>
    <col min="12034" max="12034" width="15.42578125" style="715" customWidth="1"/>
    <col min="12035" max="12035" width="60.7109375" style="715" customWidth="1"/>
    <col min="12036" max="12036" width="6.85546875" style="715" customWidth="1"/>
    <col min="12037" max="12037" width="13.5703125" style="715" bestFit="1" customWidth="1"/>
    <col min="12038" max="12038" width="14.5703125" style="715" customWidth="1"/>
    <col min="12039" max="12039" width="14.7109375" style="715" customWidth="1"/>
    <col min="12040" max="12040" width="16.7109375" style="715" customWidth="1"/>
    <col min="12041" max="12041" width="14" style="715" bestFit="1" customWidth="1"/>
    <col min="12042" max="12042" width="15" style="715" customWidth="1"/>
    <col min="12043" max="12043" width="16.85546875" style="715" bestFit="1" customWidth="1"/>
    <col min="12044" max="12044" width="16.42578125" style="715" bestFit="1" customWidth="1"/>
    <col min="12045" max="12288" width="9.140625" style="715"/>
    <col min="12289" max="12289" width="11" style="715" customWidth="1"/>
    <col min="12290" max="12290" width="15.42578125" style="715" customWidth="1"/>
    <col min="12291" max="12291" width="60.7109375" style="715" customWidth="1"/>
    <col min="12292" max="12292" width="6.85546875" style="715" customWidth="1"/>
    <col min="12293" max="12293" width="13.5703125" style="715" bestFit="1" customWidth="1"/>
    <col min="12294" max="12294" width="14.5703125" style="715" customWidth="1"/>
    <col min="12295" max="12295" width="14.7109375" style="715" customWidth="1"/>
    <col min="12296" max="12296" width="16.7109375" style="715" customWidth="1"/>
    <col min="12297" max="12297" width="14" style="715" bestFit="1" customWidth="1"/>
    <col min="12298" max="12298" width="15" style="715" customWidth="1"/>
    <col min="12299" max="12299" width="16.85546875" style="715" bestFit="1" customWidth="1"/>
    <col min="12300" max="12300" width="16.42578125" style="715" bestFit="1" customWidth="1"/>
    <col min="12301" max="12544" width="9.140625" style="715"/>
    <col min="12545" max="12545" width="11" style="715" customWidth="1"/>
    <col min="12546" max="12546" width="15.42578125" style="715" customWidth="1"/>
    <col min="12547" max="12547" width="60.7109375" style="715" customWidth="1"/>
    <col min="12548" max="12548" width="6.85546875" style="715" customWidth="1"/>
    <col min="12549" max="12549" width="13.5703125" style="715" bestFit="1" customWidth="1"/>
    <col min="12550" max="12550" width="14.5703125" style="715" customWidth="1"/>
    <col min="12551" max="12551" width="14.7109375" style="715" customWidth="1"/>
    <col min="12552" max="12552" width="16.7109375" style="715" customWidth="1"/>
    <col min="12553" max="12553" width="14" style="715" bestFit="1" customWidth="1"/>
    <col min="12554" max="12554" width="15" style="715" customWidth="1"/>
    <col min="12555" max="12555" width="16.85546875" style="715" bestFit="1" customWidth="1"/>
    <col min="12556" max="12556" width="16.42578125" style="715" bestFit="1" customWidth="1"/>
    <col min="12557" max="12800" width="9.140625" style="715"/>
    <col min="12801" max="12801" width="11" style="715" customWidth="1"/>
    <col min="12802" max="12802" width="15.42578125" style="715" customWidth="1"/>
    <col min="12803" max="12803" width="60.7109375" style="715" customWidth="1"/>
    <col min="12804" max="12804" width="6.85546875" style="715" customWidth="1"/>
    <col min="12805" max="12805" width="13.5703125" style="715" bestFit="1" customWidth="1"/>
    <col min="12806" max="12806" width="14.5703125" style="715" customWidth="1"/>
    <col min="12807" max="12807" width="14.7109375" style="715" customWidth="1"/>
    <col min="12808" max="12808" width="16.7109375" style="715" customWidth="1"/>
    <col min="12809" max="12809" width="14" style="715" bestFit="1" customWidth="1"/>
    <col min="12810" max="12810" width="15" style="715" customWidth="1"/>
    <col min="12811" max="12811" width="16.85546875" style="715" bestFit="1" customWidth="1"/>
    <col min="12812" max="12812" width="16.42578125" style="715" bestFit="1" customWidth="1"/>
    <col min="12813" max="13056" width="9.140625" style="715"/>
    <col min="13057" max="13057" width="11" style="715" customWidth="1"/>
    <col min="13058" max="13058" width="15.42578125" style="715" customWidth="1"/>
    <col min="13059" max="13059" width="60.7109375" style="715" customWidth="1"/>
    <col min="13060" max="13060" width="6.85546875" style="715" customWidth="1"/>
    <col min="13061" max="13061" width="13.5703125" style="715" bestFit="1" customWidth="1"/>
    <col min="13062" max="13062" width="14.5703125" style="715" customWidth="1"/>
    <col min="13063" max="13063" width="14.7109375" style="715" customWidth="1"/>
    <col min="13064" max="13064" width="16.7109375" style="715" customWidth="1"/>
    <col min="13065" max="13065" width="14" style="715" bestFit="1" customWidth="1"/>
    <col min="13066" max="13066" width="15" style="715" customWidth="1"/>
    <col min="13067" max="13067" width="16.85546875" style="715" bestFit="1" customWidth="1"/>
    <col min="13068" max="13068" width="16.42578125" style="715" bestFit="1" customWidth="1"/>
    <col min="13069" max="13312" width="9.140625" style="715"/>
    <col min="13313" max="13313" width="11" style="715" customWidth="1"/>
    <col min="13314" max="13314" width="15.42578125" style="715" customWidth="1"/>
    <col min="13315" max="13315" width="60.7109375" style="715" customWidth="1"/>
    <col min="13316" max="13316" width="6.85546875" style="715" customWidth="1"/>
    <col min="13317" max="13317" width="13.5703125" style="715" bestFit="1" customWidth="1"/>
    <col min="13318" max="13318" width="14.5703125" style="715" customWidth="1"/>
    <col min="13319" max="13319" width="14.7109375" style="715" customWidth="1"/>
    <col min="13320" max="13320" width="16.7109375" style="715" customWidth="1"/>
    <col min="13321" max="13321" width="14" style="715" bestFit="1" customWidth="1"/>
    <col min="13322" max="13322" width="15" style="715" customWidth="1"/>
    <col min="13323" max="13323" width="16.85546875" style="715" bestFit="1" customWidth="1"/>
    <col min="13324" max="13324" width="16.42578125" style="715" bestFit="1" customWidth="1"/>
    <col min="13325" max="13568" width="9.140625" style="715"/>
    <col min="13569" max="13569" width="11" style="715" customWidth="1"/>
    <col min="13570" max="13570" width="15.42578125" style="715" customWidth="1"/>
    <col min="13571" max="13571" width="60.7109375" style="715" customWidth="1"/>
    <col min="13572" max="13572" width="6.85546875" style="715" customWidth="1"/>
    <col min="13573" max="13573" width="13.5703125" style="715" bestFit="1" customWidth="1"/>
    <col min="13574" max="13574" width="14.5703125" style="715" customWidth="1"/>
    <col min="13575" max="13575" width="14.7109375" style="715" customWidth="1"/>
    <col min="13576" max="13576" width="16.7109375" style="715" customWidth="1"/>
    <col min="13577" max="13577" width="14" style="715" bestFit="1" customWidth="1"/>
    <col min="13578" max="13578" width="15" style="715" customWidth="1"/>
    <col min="13579" max="13579" width="16.85546875" style="715" bestFit="1" customWidth="1"/>
    <col min="13580" max="13580" width="16.42578125" style="715" bestFit="1" customWidth="1"/>
    <col min="13581" max="13824" width="9.140625" style="715"/>
    <col min="13825" max="13825" width="11" style="715" customWidth="1"/>
    <col min="13826" max="13826" width="15.42578125" style="715" customWidth="1"/>
    <col min="13827" max="13827" width="60.7109375" style="715" customWidth="1"/>
    <col min="13828" max="13828" width="6.85546875" style="715" customWidth="1"/>
    <col min="13829" max="13829" width="13.5703125" style="715" bestFit="1" customWidth="1"/>
    <col min="13830" max="13830" width="14.5703125" style="715" customWidth="1"/>
    <col min="13831" max="13831" width="14.7109375" style="715" customWidth="1"/>
    <col min="13832" max="13832" width="16.7109375" style="715" customWidth="1"/>
    <col min="13833" max="13833" width="14" style="715" bestFit="1" customWidth="1"/>
    <col min="13834" max="13834" width="15" style="715" customWidth="1"/>
    <col min="13835" max="13835" width="16.85546875" style="715" bestFit="1" customWidth="1"/>
    <col min="13836" max="13836" width="16.42578125" style="715" bestFit="1" customWidth="1"/>
    <col min="13837" max="14080" width="9.140625" style="715"/>
    <col min="14081" max="14081" width="11" style="715" customWidth="1"/>
    <col min="14082" max="14082" width="15.42578125" style="715" customWidth="1"/>
    <col min="14083" max="14083" width="60.7109375" style="715" customWidth="1"/>
    <col min="14084" max="14084" width="6.85546875" style="715" customWidth="1"/>
    <col min="14085" max="14085" width="13.5703125" style="715" bestFit="1" customWidth="1"/>
    <col min="14086" max="14086" width="14.5703125" style="715" customWidth="1"/>
    <col min="14087" max="14087" width="14.7109375" style="715" customWidth="1"/>
    <col min="14088" max="14088" width="16.7109375" style="715" customWidth="1"/>
    <col min="14089" max="14089" width="14" style="715" bestFit="1" customWidth="1"/>
    <col min="14090" max="14090" width="15" style="715" customWidth="1"/>
    <col min="14091" max="14091" width="16.85546875" style="715" bestFit="1" customWidth="1"/>
    <col min="14092" max="14092" width="16.42578125" style="715" bestFit="1" customWidth="1"/>
    <col min="14093" max="14336" width="9.140625" style="715"/>
    <col min="14337" max="14337" width="11" style="715" customWidth="1"/>
    <col min="14338" max="14338" width="15.42578125" style="715" customWidth="1"/>
    <col min="14339" max="14339" width="60.7109375" style="715" customWidth="1"/>
    <col min="14340" max="14340" width="6.85546875" style="715" customWidth="1"/>
    <col min="14341" max="14341" width="13.5703125" style="715" bestFit="1" customWidth="1"/>
    <col min="14342" max="14342" width="14.5703125" style="715" customWidth="1"/>
    <col min="14343" max="14343" width="14.7109375" style="715" customWidth="1"/>
    <col min="14344" max="14344" width="16.7109375" style="715" customWidth="1"/>
    <col min="14345" max="14345" width="14" style="715" bestFit="1" customWidth="1"/>
    <col min="14346" max="14346" width="15" style="715" customWidth="1"/>
    <col min="14347" max="14347" width="16.85546875" style="715" bestFit="1" customWidth="1"/>
    <col min="14348" max="14348" width="16.42578125" style="715" bestFit="1" customWidth="1"/>
    <col min="14349" max="14592" width="9.140625" style="715"/>
    <col min="14593" max="14593" width="11" style="715" customWidth="1"/>
    <col min="14594" max="14594" width="15.42578125" style="715" customWidth="1"/>
    <col min="14595" max="14595" width="60.7109375" style="715" customWidth="1"/>
    <col min="14596" max="14596" width="6.85546875" style="715" customWidth="1"/>
    <col min="14597" max="14597" width="13.5703125" style="715" bestFit="1" customWidth="1"/>
    <col min="14598" max="14598" width="14.5703125" style="715" customWidth="1"/>
    <col min="14599" max="14599" width="14.7109375" style="715" customWidth="1"/>
    <col min="14600" max="14600" width="16.7109375" style="715" customWidth="1"/>
    <col min="14601" max="14601" width="14" style="715" bestFit="1" customWidth="1"/>
    <col min="14602" max="14602" width="15" style="715" customWidth="1"/>
    <col min="14603" max="14603" width="16.85546875" style="715" bestFit="1" customWidth="1"/>
    <col min="14604" max="14604" width="16.42578125" style="715" bestFit="1" customWidth="1"/>
    <col min="14605" max="14848" width="9.140625" style="715"/>
    <col min="14849" max="14849" width="11" style="715" customWidth="1"/>
    <col min="14850" max="14850" width="15.42578125" style="715" customWidth="1"/>
    <col min="14851" max="14851" width="60.7109375" style="715" customWidth="1"/>
    <col min="14852" max="14852" width="6.85546875" style="715" customWidth="1"/>
    <col min="14853" max="14853" width="13.5703125" style="715" bestFit="1" customWidth="1"/>
    <col min="14854" max="14854" width="14.5703125" style="715" customWidth="1"/>
    <col min="14855" max="14855" width="14.7109375" style="715" customWidth="1"/>
    <col min="14856" max="14856" width="16.7109375" style="715" customWidth="1"/>
    <col min="14857" max="14857" width="14" style="715" bestFit="1" customWidth="1"/>
    <col min="14858" max="14858" width="15" style="715" customWidth="1"/>
    <col min="14859" max="14859" width="16.85546875" style="715" bestFit="1" customWidth="1"/>
    <col min="14860" max="14860" width="16.42578125" style="715" bestFit="1" customWidth="1"/>
    <col min="14861" max="15104" width="9.140625" style="715"/>
    <col min="15105" max="15105" width="11" style="715" customWidth="1"/>
    <col min="15106" max="15106" width="15.42578125" style="715" customWidth="1"/>
    <col min="15107" max="15107" width="60.7109375" style="715" customWidth="1"/>
    <col min="15108" max="15108" width="6.85546875" style="715" customWidth="1"/>
    <col min="15109" max="15109" width="13.5703125" style="715" bestFit="1" customWidth="1"/>
    <col min="15110" max="15110" width="14.5703125" style="715" customWidth="1"/>
    <col min="15111" max="15111" width="14.7109375" style="715" customWidth="1"/>
    <col min="15112" max="15112" width="16.7109375" style="715" customWidth="1"/>
    <col min="15113" max="15113" width="14" style="715" bestFit="1" customWidth="1"/>
    <col min="15114" max="15114" width="15" style="715" customWidth="1"/>
    <col min="15115" max="15115" width="16.85546875" style="715" bestFit="1" customWidth="1"/>
    <col min="15116" max="15116" width="16.42578125" style="715" bestFit="1" customWidth="1"/>
    <col min="15117" max="15360" width="9.140625" style="715"/>
    <col min="15361" max="15361" width="11" style="715" customWidth="1"/>
    <col min="15362" max="15362" width="15.42578125" style="715" customWidth="1"/>
    <col min="15363" max="15363" width="60.7109375" style="715" customWidth="1"/>
    <col min="15364" max="15364" width="6.85546875" style="715" customWidth="1"/>
    <col min="15365" max="15365" width="13.5703125" style="715" bestFit="1" customWidth="1"/>
    <col min="15366" max="15366" width="14.5703125" style="715" customWidth="1"/>
    <col min="15367" max="15367" width="14.7109375" style="715" customWidth="1"/>
    <col min="15368" max="15368" width="16.7109375" style="715" customWidth="1"/>
    <col min="15369" max="15369" width="14" style="715" bestFit="1" customWidth="1"/>
    <col min="15370" max="15370" width="15" style="715" customWidth="1"/>
    <col min="15371" max="15371" width="16.85546875" style="715" bestFit="1" customWidth="1"/>
    <col min="15372" max="15372" width="16.42578125" style="715" bestFit="1" customWidth="1"/>
    <col min="15373" max="15616" width="9.140625" style="715"/>
    <col min="15617" max="15617" width="11" style="715" customWidth="1"/>
    <col min="15618" max="15618" width="15.42578125" style="715" customWidth="1"/>
    <col min="15619" max="15619" width="60.7109375" style="715" customWidth="1"/>
    <col min="15620" max="15620" width="6.85546875" style="715" customWidth="1"/>
    <col min="15621" max="15621" width="13.5703125" style="715" bestFit="1" customWidth="1"/>
    <col min="15622" max="15622" width="14.5703125" style="715" customWidth="1"/>
    <col min="15623" max="15623" width="14.7109375" style="715" customWidth="1"/>
    <col min="15624" max="15624" width="16.7109375" style="715" customWidth="1"/>
    <col min="15625" max="15625" width="14" style="715" bestFit="1" customWidth="1"/>
    <col min="15626" max="15626" width="15" style="715" customWidth="1"/>
    <col min="15627" max="15627" width="16.85546875" style="715" bestFit="1" customWidth="1"/>
    <col min="15628" max="15628" width="16.42578125" style="715" bestFit="1" customWidth="1"/>
    <col min="15629" max="15872" width="9.140625" style="715"/>
    <col min="15873" max="15873" width="11" style="715" customWidth="1"/>
    <col min="15874" max="15874" width="15.42578125" style="715" customWidth="1"/>
    <col min="15875" max="15875" width="60.7109375" style="715" customWidth="1"/>
    <col min="15876" max="15876" width="6.85546875" style="715" customWidth="1"/>
    <col min="15877" max="15877" width="13.5703125" style="715" bestFit="1" customWidth="1"/>
    <col min="15878" max="15878" width="14.5703125" style="715" customWidth="1"/>
    <col min="15879" max="15879" width="14.7109375" style="715" customWidth="1"/>
    <col min="15880" max="15880" width="16.7109375" style="715" customWidth="1"/>
    <col min="15881" max="15881" width="14" style="715" bestFit="1" customWidth="1"/>
    <col min="15882" max="15882" width="15" style="715" customWidth="1"/>
    <col min="15883" max="15883" width="16.85546875" style="715" bestFit="1" customWidth="1"/>
    <col min="15884" max="15884" width="16.42578125" style="715" bestFit="1" customWidth="1"/>
    <col min="15885" max="16128" width="9.140625" style="715"/>
    <col min="16129" max="16129" width="11" style="715" customWidth="1"/>
    <col min="16130" max="16130" width="15.42578125" style="715" customWidth="1"/>
    <col min="16131" max="16131" width="60.7109375" style="715" customWidth="1"/>
    <col min="16132" max="16132" width="6.85546875" style="715" customWidth="1"/>
    <col min="16133" max="16133" width="13.5703125" style="715" bestFit="1" customWidth="1"/>
    <col min="16134" max="16134" width="14.5703125" style="715" customWidth="1"/>
    <col min="16135" max="16135" width="14.7109375" style="715" customWidth="1"/>
    <col min="16136" max="16136" width="16.7109375" style="715" customWidth="1"/>
    <col min="16137" max="16137" width="14" style="715" bestFit="1" customWidth="1"/>
    <col min="16138" max="16138" width="15" style="715" customWidth="1"/>
    <col min="16139" max="16139" width="16.85546875" style="715" bestFit="1" customWidth="1"/>
    <col min="16140" max="16140" width="16.42578125" style="715" bestFit="1" customWidth="1"/>
    <col min="16141" max="16384" width="9.140625" style="715"/>
  </cols>
  <sheetData>
    <row r="1" spans="1:16" ht="95.25" customHeight="1">
      <c r="A1" s="733"/>
      <c r="B1" s="734"/>
      <c r="C1" s="735"/>
      <c r="D1" s="734"/>
      <c r="E1" s="736"/>
      <c r="F1" s="737"/>
      <c r="G1" s="731"/>
      <c r="H1" s="731"/>
      <c r="I1" s="736"/>
      <c r="J1" s="736"/>
      <c r="K1" s="738"/>
    </row>
    <row r="2" spans="1:16" ht="15.75">
      <c r="A2" s="797" t="s">
        <v>595</v>
      </c>
      <c r="B2" s="798"/>
      <c r="C2" s="798"/>
      <c r="D2" s="798"/>
      <c r="E2" s="798"/>
      <c r="F2" s="798"/>
      <c r="G2" s="798"/>
      <c r="H2" s="798"/>
      <c r="I2" s="798"/>
      <c r="J2" s="798"/>
      <c r="K2" s="799"/>
    </row>
    <row r="3" spans="1:16" ht="12.75">
      <c r="A3" s="800" t="s">
        <v>34</v>
      </c>
      <c r="B3" s="801"/>
      <c r="C3" s="801"/>
      <c r="D3" s="801"/>
      <c r="E3" s="801"/>
      <c r="F3" s="801"/>
      <c r="G3" s="801"/>
      <c r="H3" s="801"/>
      <c r="I3" s="801"/>
      <c r="J3" s="801"/>
      <c r="K3" s="802"/>
    </row>
    <row r="4" spans="1:16" ht="12.75">
      <c r="A4" s="800" t="s">
        <v>144</v>
      </c>
      <c r="B4" s="801"/>
      <c r="C4" s="801"/>
      <c r="D4" s="801"/>
      <c r="E4" s="801"/>
      <c r="F4" s="801"/>
      <c r="G4" s="801"/>
      <c r="H4" s="801"/>
      <c r="I4" s="801"/>
      <c r="J4" s="801"/>
      <c r="K4" s="802"/>
    </row>
    <row r="5" spans="1:16" ht="12.75">
      <c r="A5" s="739"/>
      <c r="B5" s="740"/>
      <c r="C5" s="740"/>
      <c r="D5" s="740"/>
      <c r="E5" s="740"/>
      <c r="F5" s="740"/>
      <c r="G5" s="740"/>
      <c r="H5" s="740"/>
      <c r="I5" s="741"/>
      <c r="J5" s="741"/>
      <c r="K5" s="742"/>
    </row>
    <row r="6" spans="1:16" ht="21">
      <c r="A6" s="803" t="s">
        <v>596</v>
      </c>
      <c r="B6" s="804"/>
      <c r="C6" s="804"/>
      <c r="D6" s="804"/>
      <c r="E6" s="804"/>
      <c r="F6" s="804"/>
      <c r="G6" s="804"/>
      <c r="H6" s="804"/>
      <c r="I6" s="804"/>
      <c r="J6" s="804"/>
      <c r="K6" s="805"/>
    </row>
    <row r="7" spans="1:16" ht="21">
      <c r="A7" s="743"/>
      <c r="B7" s="744"/>
      <c r="C7" s="744"/>
      <c r="D7" s="744"/>
      <c r="E7" s="744"/>
      <c r="F7" s="744"/>
      <c r="G7" s="732"/>
      <c r="H7" s="732"/>
      <c r="I7" s="741"/>
      <c r="J7" s="745"/>
      <c r="K7" s="746"/>
    </row>
    <row r="8" spans="1:16" ht="21">
      <c r="A8" s="743"/>
      <c r="B8" s="744"/>
      <c r="C8" s="744"/>
      <c r="D8" s="744"/>
      <c r="E8" s="744"/>
      <c r="F8" s="744"/>
      <c r="G8" s="732"/>
      <c r="H8" s="732"/>
      <c r="I8" s="745"/>
      <c r="J8" s="745"/>
      <c r="K8" s="747"/>
    </row>
    <row r="9" spans="1:16" ht="15.75">
      <c r="A9" s="806" t="str">
        <f>'Planilha SEM Desonerado'!A10:D10</f>
        <v>OBJETO: PAVIMENTAÇÃO EM DIVERSAS RUAS NO MUNICÍPIO DE ARAPIRACA/AL.</v>
      </c>
      <c r="B9" s="807"/>
      <c r="C9" s="807"/>
      <c r="D9" s="807"/>
      <c r="E9" s="807"/>
      <c r="F9" s="807"/>
      <c r="G9" s="807"/>
      <c r="H9" s="807"/>
      <c r="I9" s="745"/>
      <c r="J9" s="748" t="s">
        <v>161</v>
      </c>
      <c r="K9" s="749" t="s">
        <v>438</v>
      </c>
    </row>
    <row r="10" spans="1:16" ht="15.75">
      <c r="A10" s="750" t="str">
        <f>'Planilha SEM Desonerado'!A11</f>
        <v>TERMO DE COMPROMISSO: N° 5.135.00/2017</v>
      </c>
      <c r="B10" s="751"/>
      <c r="C10" s="752"/>
      <c r="D10" s="753"/>
      <c r="E10" s="754"/>
      <c r="F10" s="755"/>
      <c r="G10" s="745"/>
      <c r="H10" s="745"/>
      <c r="I10" s="745"/>
      <c r="J10" s="756" t="s">
        <v>134</v>
      </c>
      <c r="K10" s="757">
        <f>'Planilha SEM Desonerado'!I12</f>
        <v>0.2135</v>
      </c>
    </row>
    <row r="11" spans="1:16" ht="15.75">
      <c r="A11" s="750" t="s">
        <v>133</v>
      </c>
      <c r="B11" s="751"/>
      <c r="C11" s="752"/>
      <c r="D11" s="753"/>
      <c r="E11" s="754"/>
      <c r="F11" s="755"/>
      <c r="G11" s="745"/>
      <c r="H11" s="745"/>
      <c r="I11" s="745"/>
      <c r="J11" s="758"/>
      <c r="K11" s="759"/>
      <c r="N11" s="727" t="s">
        <v>604</v>
      </c>
      <c r="O11" s="727" t="s">
        <v>605</v>
      </c>
      <c r="P11" s="727" t="s">
        <v>606</v>
      </c>
    </row>
    <row r="12" spans="1:16" ht="15.75">
      <c r="A12" s="750" t="s">
        <v>120</v>
      </c>
      <c r="B12" s="751"/>
      <c r="C12" s="752"/>
      <c r="D12" s="753"/>
      <c r="E12" s="754"/>
      <c r="F12" s="755"/>
      <c r="G12" s="745"/>
      <c r="H12" s="745"/>
      <c r="I12" s="745"/>
      <c r="J12" s="758"/>
      <c r="K12" s="759"/>
      <c r="N12" s="726">
        <v>0.6</v>
      </c>
      <c r="O12" s="726">
        <v>0.8</v>
      </c>
      <c r="P12" s="726">
        <v>1</v>
      </c>
    </row>
    <row r="13" spans="1:16" ht="19.5" customHeight="1">
      <c r="A13" s="767" t="s">
        <v>0</v>
      </c>
      <c r="B13" s="767" t="s">
        <v>33</v>
      </c>
      <c r="C13" s="767" t="s">
        <v>597</v>
      </c>
      <c r="D13" s="768" t="s">
        <v>598</v>
      </c>
      <c r="E13" s="769" t="s">
        <v>273</v>
      </c>
      <c r="F13" s="768" t="s">
        <v>599</v>
      </c>
      <c r="G13" s="768" t="s">
        <v>600</v>
      </c>
      <c r="H13" s="760" t="s">
        <v>31</v>
      </c>
      <c r="I13" s="769" t="s">
        <v>601</v>
      </c>
      <c r="J13" s="767" t="s">
        <v>602</v>
      </c>
      <c r="K13" s="767" t="s">
        <v>603</v>
      </c>
    </row>
    <row r="14" spans="1:16" s="718" customFormat="1" ht="24">
      <c r="A14" s="770" t="s">
        <v>168</v>
      </c>
      <c r="B14" s="771">
        <v>0</v>
      </c>
      <c r="C14" s="772" t="s">
        <v>119</v>
      </c>
      <c r="D14" s="770" t="s">
        <v>20</v>
      </c>
      <c r="E14" s="773">
        <v>2880</v>
      </c>
      <c r="F14" s="774">
        <v>59.21</v>
      </c>
      <c r="G14" s="774">
        <v>71.849999999999994</v>
      </c>
      <c r="H14" s="774">
        <v>206928</v>
      </c>
      <c r="I14" s="775">
        <f>H14/$H$79</f>
        <v>0.26883299999999999</v>
      </c>
      <c r="J14" s="775">
        <f>I14</f>
        <v>0.26883299999999999</v>
      </c>
      <c r="K14" s="776" t="s">
        <v>604</v>
      </c>
      <c r="L14" s="717">
        <f>(E14+E15+E16+E17+E18)*0.4</f>
        <v>3509.32</v>
      </c>
    </row>
    <row r="15" spans="1:16" s="718" customFormat="1" ht="24">
      <c r="A15" s="770" t="s">
        <v>241</v>
      </c>
      <c r="B15" s="771">
        <v>0</v>
      </c>
      <c r="C15" s="772" t="s">
        <v>119</v>
      </c>
      <c r="D15" s="770" t="s">
        <v>20</v>
      </c>
      <c r="E15" s="773">
        <v>1760.7</v>
      </c>
      <c r="F15" s="774">
        <v>59.21</v>
      </c>
      <c r="G15" s="774">
        <v>71.849999999999994</v>
      </c>
      <c r="H15" s="774">
        <v>126506.3</v>
      </c>
      <c r="I15" s="775">
        <f>H15/$H$79</f>
        <v>0.164352</v>
      </c>
      <c r="J15" s="775">
        <f>J14+I15</f>
        <v>0.43318499999999999</v>
      </c>
      <c r="K15" s="776" t="s">
        <v>604</v>
      </c>
      <c r="L15" s="717"/>
      <c r="M15" s="719"/>
    </row>
    <row r="16" spans="1:16" s="716" customFormat="1" ht="24">
      <c r="A16" s="770" t="s">
        <v>252</v>
      </c>
      <c r="B16" s="771">
        <v>0</v>
      </c>
      <c r="C16" s="772" t="s">
        <v>119</v>
      </c>
      <c r="D16" s="770" t="s">
        <v>20</v>
      </c>
      <c r="E16" s="777">
        <v>1743.78</v>
      </c>
      <c r="F16" s="774">
        <v>59.21</v>
      </c>
      <c r="G16" s="774">
        <v>71.849999999999994</v>
      </c>
      <c r="H16" s="774">
        <v>125290.59</v>
      </c>
      <c r="I16" s="775">
        <f t="shared" ref="I16:I78" si="0">H16/$H$79</f>
        <v>0.162773</v>
      </c>
      <c r="J16" s="775">
        <f t="shared" ref="J16:J77" si="1">J15+I16</f>
        <v>0.59595799999999999</v>
      </c>
      <c r="K16" s="776" t="s">
        <v>604</v>
      </c>
      <c r="L16" s="720"/>
    </row>
    <row r="17" spans="1:11" s="716" customFormat="1" ht="24">
      <c r="A17" s="770" t="s">
        <v>225</v>
      </c>
      <c r="B17" s="771">
        <v>0</v>
      </c>
      <c r="C17" s="772" t="s">
        <v>119</v>
      </c>
      <c r="D17" s="770" t="s">
        <v>20</v>
      </c>
      <c r="E17" s="777">
        <v>1494.16</v>
      </c>
      <c r="F17" s="774">
        <v>59.21</v>
      </c>
      <c r="G17" s="774">
        <v>71.849999999999994</v>
      </c>
      <c r="H17" s="774">
        <v>107355.4</v>
      </c>
      <c r="I17" s="775">
        <f t="shared" si="0"/>
        <v>0.13947200000000001</v>
      </c>
      <c r="J17" s="775">
        <f t="shared" si="1"/>
        <v>0.73543000000000003</v>
      </c>
      <c r="K17" s="767" t="s">
        <v>605</v>
      </c>
    </row>
    <row r="18" spans="1:11" s="716" customFormat="1" ht="24">
      <c r="A18" s="770" t="s">
        <v>209</v>
      </c>
      <c r="B18" s="771">
        <v>0</v>
      </c>
      <c r="C18" s="772" t="s">
        <v>119</v>
      </c>
      <c r="D18" s="770" t="s">
        <v>20</v>
      </c>
      <c r="E18" s="777">
        <v>894.67</v>
      </c>
      <c r="F18" s="774">
        <v>59.21</v>
      </c>
      <c r="G18" s="774">
        <v>71.849999999999994</v>
      </c>
      <c r="H18" s="774">
        <v>64282.04</v>
      </c>
      <c r="I18" s="775">
        <f t="shared" si="0"/>
        <v>8.3513000000000004E-2</v>
      </c>
      <c r="J18" s="775">
        <f t="shared" si="1"/>
        <v>0.81894299999999998</v>
      </c>
      <c r="K18" s="767" t="s">
        <v>605</v>
      </c>
    </row>
    <row r="19" spans="1:11" s="716" customFormat="1" ht="12.75">
      <c r="A19" s="770" t="s">
        <v>9</v>
      </c>
      <c r="B19" s="771">
        <v>0</v>
      </c>
      <c r="C19" s="772" t="s">
        <v>421</v>
      </c>
      <c r="D19" s="770" t="s">
        <v>14</v>
      </c>
      <c r="E19" s="773">
        <v>5</v>
      </c>
      <c r="F19" s="774">
        <v>5112.68</v>
      </c>
      <c r="G19" s="774">
        <v>6204.24</v>
      </c>
      <c r="H19" s="774">
        <v>31021.200000000001</v>
      </c>
      <c r="I19" s="775">
        <f t="shared" si="0"/>
        <v>4.0301999999999998E-2</v>
      </c>
      <c r="J19" s="775">
        <f t="shared" si="1"/>
        <v>0.85924500000000004</v>
      </c>
      <c r="K19" s="767" t="s">
        <v>606</v>
      </c>
    </row>
    <row r="20" spans="1:11" ht="36">
      <c r="A20" s="770" t="s">
        <v>171</v>
      </c>
      <c r="B20" s="771">
        <v>94263</v>
      </c>
      <c r="C20" s="772" t="s">
        <v>184</v>
      </c>
      <c r="D20" s="770" t="s">
        <v>2</v>
      </c>
      <c r="E20" s="777">
        <v>960</v>
      </c>
      <c r="F20" s="774">
        <v>20.95</v>
      </c>
      <c r="G20" s="774">
        <v>25.42</v>
      </c>
      <c r="H20" s="774">
        <v>24403.200000000001</v>
      </c>
      <c r="I20" s="775">
        <f t="shared" si="0"/>
        <v>3.1704000000000003E-2</v>
      </c>
      <c r="J20" s="775">
        <f t="shared" si="1"/>
        <v>0.89094899999999999</v>
      </c>
      <c r="K20" s="767" t="s">
        <v>606</v>
      </c>
    </row>
    <row r="21" spans="1:11" ht="36">
      <c r="A21" s="770" t="s">
        <v>584</v>
      </c>
      <c r="B21" s="771">
        <v>94263</v>
      </c>
      <c r="C21" s="772" t="s">
        <v>184</v>
      </c>
      <c r="D21" s="770" t="s">
        <v>2</v>
      </c>
      <c r="E21" s="777">
        <v>586.9</v>
      </c>
      <c r="F21" s="774">
        <v>20.95</v>
      </c>
      <c r="G21" s="774">
        <v>25.42</v>
      </c>
      <c r="H21" s="774">
        <v>14919</v>
      </c>
      <c r="I21" s="775">
        <f t="shared" si="0"/>
        <v>1.9382E-2</v>
      </c>
      <c r="J21" s="775">
        <f t="shared" si="1"/>
        <v>0.910331</v>
      </c>
      <c r="K21" s="767" t="s">
        <v>606</v>
      </c>
    </row>
    <row r="22" spans="1:11" ht="36">
      <c r="A22" s="770" t="s">
        <v>255</v>
      </c>
      <c r="B22" s="771">
        <v>94263</v>
      </c>
      <c r="C22" s="772" t="s">
        <v>184</v>
      </c>
      <c r="D22" s="770" t="s">
        <v>2</v>
      </c>
      <c r="E22" s="777">
        <v>581.26</v>
      </c>
      <c r="F22" s="774">
        <v>20.95</v>
      </c>
      <c r="G22" s="774">
        <v>25.42</v>
      </c>
      <c r="H22" s="774">
        <v>14775.63</v>
      </c>
      <c r="I22" s="775">
        <f t="shared" si="0"/>
        <v>1.9196000000000001E-2</v>
      </c>
      <c r="J22" s="775">
        <f t="shared" si="1"/>
        <v>0.92952699999999999</v>
      </c>
      <c r="K22" s="767" t="s">
        <v>606</v>
      </c>
    </row>
    <row r="23" spans="1:11" ht="36">
      <c r="A23" s="770" t="s">
        <v>245</v>
      </c>
      <c r="B23" s="771">
        <v>94263</v>
      </c>
      <c r="C23" s="772" t="s">
        <v>184</v>
      </c>
      <c r="D23" s="770" t="s">
        <v>2</v>
      </c>
      <c r="E23" s="777">
        <v>373.54</v>
      </c>
      <c r="F23" s="774">
        <v>20.95</v>
      </c>
      <c r="G23" s="774">
        <v>25.42</v>
      </c>
      <c r="H23" s="774">
        <v>9495.39</v>
      </c>
      <c r="I23" s="775">
        <f t="shared" si="0"/>
        <v>1.2336E-2</v>
      </c>
      <c r="J23" s="775">
        <f t="shared" si="1"/>
        <v>0.94186300000000001</v>
      </c>
      <c r="K23" s="767" t="s">
        <v>606</v>
      </c>
    </row>
    <row r="24" spans="1:11" ht="36">
      <c r="A24" s="770" t="s">
        <v>212</v>
      </c>
      <c r="B24" s="771">
        <v>94263</v>
      </c>
      <c r="C24" s="772" t="s">
        <v>184</v>
      </c>
      <c r="D24" s="770" t="s">
        <v>2</v>
      </c>
      <c r="E24" s="777">
        <v>255.62</v>
      </c>
      <c r="F24" s="774">
        <v>20.95</v>
      </c>
      <c r="G24" s="774">
        <v>25.42</v>
      </c>
      <c r="H24" s="774">
        <v>6497.86</v>
      </c>
      <c r="I24" s="775">
        <f t="shared" si="0"/>
        <v>8.4419999999999999E-3</v>
      </c>
      <c r="J24" s="775">
        <f t="shared" si="1"/>
        <v>0.95030499999999996</v>
      </c>
      <c r="K24" s="767" t="s">
        <v>606</v>
      </c>
    </row>
    <row r="25" spans="1:11" ht="12.75">
      <c r="A25" s="770" t="s">
        <v>495</v>
      </c>
      <c r="B25" s="771">
        <v>0</v>
      </c>
      <c r="C25" s="772" t="s">
        <v>566</v>
      </c>
      <c r="D25" s="770" t="s">
        <v>272</v>
      </c>
      <c r="E25" s="777">
        <v>1</v>
      </c>
      <c r="F25" s="774">
        <v>4099.3900000000003</v>
      </c>
      <c r="G25" s="774">
        <v>4974.6099999999997</v>
      </c>
      <c r="H25" s="774">
        <v>4974.6099999999997</v>
      </c>
      <c r="I25" s="775">
        <f t="shared" si="0"/>
        <v>6.463E-3</v>
      </c>
      <c r="J25" s="775">
        <f t="shared" si="1"/>
        <v>0.95676799999999995</v>
      </c>
      <c r="K25" s="767" t="s">
        <v>606</v>
      </c>
    </row>
    <row r="26" spans="1:11" ht="12.75">
      <c r="A26" s="770" t="s">
        <v>497</v>
      </c>
      <c r="B26" s="771">
        <v>0</v>
      </c>
      <c r="C26" s="772" t="s">
        <v>567</v>
      </c>
      <c r="D26" s="770" t="s">
        <v>272</v>
      </c>
      <c r="E26" s="777">
        <v>1</v>
      </c>
      <c r="F26" s="774">
        <v>4099.3900000000003</v>
      </c>
      <c r="G26" s="774">
        <v>4974.6099999999997</v>
      </c>
      <c r="H26" s="774">
        <v>4974.6099999999997</v>
      </c>
      <c r="I26" s="775">
        <f t="shared" si="0"/>
        <v>6.463E-3</v>
      </c>
      <c r="J26" s="775">
        <f t="shared" si="1"/>
        <v>0.96323099999999995</v>
      </c>
      <c r="K26" s="767" t="s">
        <v>606</v>
      </c>
    </row>
    <row r="27" spans="1:11" ht="12.75">
      <c r="A27" s="770" t="s">
        <v>419</v>
      </c>
      <c r="B27" s="771">
        <v>4657</v>
      </c>
      <c r="C27" s="772" t="s">
        <v>569</v>
      </c>
      <c r="D27" s="770" t="s">
        <v>14</v>
      </c>
      <c r="E27" s="777">
        <v>5</v>
      </c>
      <c r="F27" s="774">
        <v>505</v>
      </c>
      <c r="G27" s="774">
        <v>612.82000000000005</v>
      </c>
      <c r="H27" s="774">
        <v>3064.1</v>
      </c>
      <c r="I27" s="775">
        <f t="shared" si="0"/>
        <v>3.9810000000000002E-3</v>
      </c>
      <c r="J27" s="775">
        <f t="shared" si="1"/>
        <v>0.96721199999999996</v>
      </c>
      <c r="K27" s="767" t="s">
        <v>606</v>
      </c>
    </row>
    <row r="28" spans="1:11" ht="12.75">
      <c r="A28" s="770" t="s">
        <v>10</v>
      </c>
      <c r="B28" s="771" t="s">
        <v>137</v>
      </c>
      <c r="C28" s="772" t="s">
        <v>138</v>
      </c>
      <c r="D28" s="770" t="s">
        <v>20</v>
      </c>
      <c r="E28" s="777">
        <v>6</v>
      </c>
      <c r="F28" s="774">
        <v>341.02</v>
      </c>
      <c r="G28" s="774">
        <v>413.83</v>
      </c>
      <c r="H28" s="774">
        <v>2482.98</v>
      </c>
      <c r="I28" s="775">
        <f t="shared" si="0"/>
        <v>3.2260000000000001E-3</v>
      </c>
      <c r="J28" s="775">
        <f t="shared" si="1"/>
        <v>0.97043800000000002</v>
      </c>
      <c r="K28" s="767" t="s">
        <v>606</v>
      </c>
    </row>
    <row r="29" spans="1:11" ht="24">
      <c r="A29" s="770" t="s">
        <v>582</v>
      </c>
      <c r="B29" s="771">
        <v>95427</v>
      </c>
      <c r="C29" s="772" t="s">
        <v>439</v>
      </c>
      <c r="D29" s="770" t="s">
        <v>38</v>
      </c>
      <c r="E29" s="777">
        <v>2506.9699999999998</v>
      </c>
      <c r="F29" s="774">
        <v>0.6</v>
      </c>
      <c r="G29" s="774">
        <v>0.73</v>
      </c>
      <c r="H29" s="774">
        <v>1830.09</v>
      </c>
      <c r="I29" s="775">
        <f t="shared" si="0"/>
        <v>2.3779999999999999E-3</v>
      </c>
      <c r="J29" s="775">
        <f t="shared" si="1"/>
        <v>0.97281600000000001</v>
      </c>
      <c r="K29" s="767" t="s">
        <v>606</v>
      </c>
    </row>
    <row r="30" spans="1:11" ht="12.75">
      <c r="A30" s="770" t="s">
        <v>170</v>
      </c>
      <c r="B30" s="771">
        <v>96995</v>
      </c>
      <c r="C30" s="772" t="s">
        <v>142</v>
      </c>
      <c r="D30" s="770" t="s">
        <v>36</v>
      </c>
      <c r="E30" s="777">
        <v>43.2</v>
      </c>
      <c r="F30" s="774">
        <v>33.65</v>
      </c>
      <c r="G30" s="774">
        <v>40.83</v>
      </c>
      <c r="H30" s="774">
        <v>1763.86</v>
      </c>
      <c r="I30" s="775">
        <f t="shared" si="0"/>
        <v>2.2920000000000002E-3</v>
      </c>
      <c r="J30" s="775">
        <f t="shared" si="1"/>
        <v>0.97510799999999997</v>
      </c>
      <c r="K30" s="767" t="s">
        <v>606</v>
      </c>
    </row>
    <row r="31" spans="1:11" ht="24">
      <c r="A31" s="770" t="s">
        <v>251</v>
      </c>
      <c r="B31" s="771">
        <v>95427</v>
      </c>
      <c r="C31" s="772" t="s">
        <v>439</v>
      </c>
      <c r="D31" s="770" t="s">
        <v>38</v>
      </c>
      <c r="E31" s="777">
        <v>2223.61</v>
      </c>
      <c r="F31" s="774">
        <v>0.6</v>
      </c>
      <c r="G31" s="774">
        <v>0.73</v>
      </c>
      <c r="H31" s="774">
        <v>1623.24</v>
      </c>
      <c r="I31" s="775">
        <f t="shared" si="0"/>
        <v>2.1090000000000002E-3</v>
      </c>
      <c r="J31" s="775">
        <f t="shared" si="1"/>
        <v>0.977217</v>
      </c>
      <c r="K31" s="767" t="s">
        <v>606</v>
      </c>
    </row>
    <row r="32" spans="1:11" ht="24">
      <c r="A32" s="770" t="s">
        <v>166</v>
      </c>
      <c r="B32" s="771">
        <v>78472</v>
      </c>
      <c r="C32" s="772" t="s">
        <v>117</v>
      </c>
      <c r="D32" s="770" t="s">
        <v>20</v>
      </c>
      <c r="E32" s="777">
        <v>2880</v>
      </c>
      <c r="F32" s="774">
        <v>0.35</v>
      </c>
      <c r="G32" s="774">
        <v>0.42</v>
      </c>
      <c r="H32" s="774">
        <v>1209.5999999999999</v>
      </c>
      <c r="I32" s="775">
        <f t="shared" si="0"/>
        <v>1.5709999999999999E-3</v>
      </c>
      <c r="J32" s="775">
        <f t="shared" si="1"/>
        <v>0.97878799999999999</v>
      </c>
      <c r="K32" s="767" t="s">
        <v>606</v>
      </c>
    </row>
    <row r="33" spans="1:11" ht="12.75">
      <c r="A33" s="770" t="s">
        <v>583</v>
      </c>
      <c r="B33" s="771">
        <v>96995</v>
      </c>
      <c r="C33" s="772" t="s">
        <v>142</v>
      </c>
      <c r="D33" s="770" t="s">
        <v>36</v>
      </c>
      <c r="E33" s="777">
        <v>26.41</v>
      </c>
      <c r="F33" s="774">
        <v>33.65</v>
      </c>
      <c r="G33" s="774">
        <v>40.83</v>
      </c>
      <c r="H33" s="774">
        <v>1078.32</v>
      </c>
      <c r="I33" s="775">
        <f t="shared" si="0"/>
        <v>1.4009999999999999E-3</v>
      </c>
      <c r="J33" s="775">
        <f t="shared" si="1"/>
        <v>0.98018899999999998</v>
      </c>
      <c r="K33" s="767" t="s">
        <v>606</v>
      </c>
    </row>
    <row r="34" spans="1:11" ht="12.75">
      <c r="A34" s="770" t="s">
        <v>254</v>
      </c>
      <c r="B34" s="771">
        <v>96995</v>
      </c>
      <c r="C34" s="772" t="s">
        <v>142</v>
      </c>
      <c r="D34" s="770" t="s">
        <v>36</v>
      </c>
      <c r="E34" s="777">
        <v>26.16</v>
      </c>
      <c r="F34" s="774">
        <v>33.65</v>
      </c>
      <c r="G34" s="774">
        <v>40.83</v>
      </c>
      <c r="H34" s="774">
        <v>1068.1099999999999</v>
      </c>
      <c r="I34" s="775">
        <f t="shared" si="0"/>
        <v>1.3879999999999999E-3</v>
      </c>
      <c r="J34" s="775">
        <f t="shared" si="1"/>
        <v>0.98157700000000003</v>
      </c>
      <c r="K34" s="767" t="s">
        <v>606</v>
      </c>
    </row>
    <row r="35" spans="1:11" ht="12.75">
      <c r="A35" s="770" t="s">
        <v>172</v>
      </c>
      <c r="B35" s="771">
        <v>83693</v>
      </c>
      <c r="C35" s="772" t="s">
        <v>143</v>
      </c>
      <c r="D35" s="770" t="s">
        <v>20</v>
      </c>
      <c r="E35" s="777">
        <v>268.8</v>
      </c>
      <c r="F35" s="774">
        <v>3.1</v>
      </c>
      <c r="G35" s="774">
        <v>3.76</v>
      </c>
      <c r="H35" s="774">
        <v>1010.69</v>
      </c>
      <c r="I35" s="775">
        <f t="shared" si="0"/>
        <v>1.3129999999999999E-3</v>
      </c>
      <c r="J35" s="775">
        <f t="shared" si="1"/>
        <v>0.98289000000000004</v>
      </c>
      <c r="K35" s="767" t="s">
        <v>606</v>
      </c>
    </row>
    <row r="36" spans="1:11" ht="24">
      <c r="A36" s="770" t="s">
        <v>223</v>
      </c>
      <c r="B36" s="771">
        <v>95427</v>
      </c>
      <c r="C36" s="772" t="s">
        <v>439</v>
      </c>
      <c r="D36" s="770" t="s">
        <v>38</v>
      </c>
      <c r="E36" s="777">
        <v>1131.98</v>
      </c>
      <c r="F36" s="774">
        <v>0.6</v>
      </c>
      <c r="G36" s="774">
        <v>0.73</v>
      </c>
      <c r="H36" s="774">
        <v>826.35</v>
      </c>
      <c r="I36" s="775">
        <f t="shared" si="0"/>
        <v>1.0740000000000001E-3</v>
      </c>
      <c r="J36" s="775">
        <f t="shared" si="1"/>
        <v>0.98396399999999995</v>
      </c>
      <c r="K36" s="767" t="s">
        <v>606</v>
      </c>
    </row>
    <row r="37" spans="1:11" ht="24">
      <c r="A37" s="770" t="s">
        <v>579</v>
      </c>
      <c r="B37" s="771">
        <v>78472</v>
      </c>
      <c r="C37" s="772" t="s">
        <v>117</v>
      </c>
      <c r="D37" s="770" t="s">
        <v>20</v>
      </c>
      <c r="E37" s="777">
        <v>1760.7</v>
      </c>
      <c r="F37" s="774">
        <v>0.35</v>
      </c>
      <c r="G37" s="774">
        <v>0.42</v>
      </c>
      <c r="H37" s="774">
        <v>739.49</v>
      </c>
      <c r="I37" s="775">
        <f t="shared" si="0"/>
        <v>9.6100000000000005E-4</v>
      </c>
      <c r="J37" s="775">
        <f t="shared" si="1"/>
        <v>0.98492500000000005</v>
      </c>
      <c r="K37" s="767" t="s">
        <v>606</v>
      </c>
    </row>
    <row r="38" spans="1:11" ht="24">
      <c r="A38" s="770" t="s">
        <v>248</v>
      </c>
      <c r="B38" s="771">
        <v>78472</v>
      </c>
      <c r="C38" s="772" t="s">
        <v>117</v>
      </c>
      <c r="D38" s="770" t="s">
        <v>20</v>
      </c>
      <c r="E38" s="777">
        <v>1743.78</v>
      </c>
      <c r="F38" s="774">
        <v>0.35</v>
      </c>
      <c r="G38" s="774">
        <v>0.42</v>
      </c>
      <c r="H38" s="774">
        <v>732.39</v>
      </c>
      <c r="I38" s="775">
        <f t="shared" si="0"/>
        <v>9.5100000000000002E-4</v>
      </c>
      <c r="J38" s="775">
        <f t="shared" si="1"/>
        <v>0.98587599999999997</v>
      </c>
      <c r="K38" s="767" t="s">
        <v>606</v>
      </c>
    </row>
    <row r="39" spans="1:11" ht="12.75">
      <c r="A39" s="770" t="s">
        <v>244</v>
      </c>
      <c r="B39" s="771">
        <v>96995</v>
      </c>
      <c r="C39" s="772" t="s">
        <v>142</v>
      </c>
      <c r="D39" s="770" t="s">
        <v>36</v>
      </c>
      <c r="E39" s="777">
        <v>16.809999999999999</v>
      </c>
      <c r="F39" s="774">
        <v>33.65</v>
      </c>
      <c r="G39" s="774">
        <v>40.83</v>
      </c>
      <c r="H39" s="774">
        <v>686.35</v>
      </c>
      <c r="I39" s="775">
        <f t="shared" si="0"/>
        <v>8.92E-4</v>
      </c>
      <c r="J39" s="775">
        <f t="shared" si="1"/>
        <v>0.98676799999999998</v>
      </c>
      <c r="K39" s="767" t="s">
        <v>606</v>
      </c>
    </row>
    <row r="40" spans="1:11" ht="24">
      <c r="A40" s="770" t="s">
        <v>581</v>
      </c>
      <c r="B40" s="771" t="s">
        <v>37</v>
      </c>
      <c r="C40" s="772" t="s">
        <v>118</v>
      </c>
      <c r="D40" s="770" t="s">
        <v>36</v>
      </c>
      <c r="E40" s="777">
        <v>325.58</v>
      </c>
      <c r="F40" s="774">
        <v>1.62</v>
      </c>
      <c r="G40" s="774">
        <v>1.97</v>
      </c>
      <c r="H40" s="774">
        <v>641.39</v>
      </c>
      <c r="I40" s="775">
        <f t="shared" si="0"/>
        <v>8.3299999999999997E-4</v>
      </c>
      <c r="J40" s="775">
        <f t="shared" si="1"/>
        <v>0.98760099999999995</v>
      </c>
      <c r="K40" s="767" t="s">
        <v>606</v>
      </c>
    </row>
    <row r="41" spans="1:11" ht="24">
      <c r="A41" s="770" t="s">
        <v>231</v>
      </c>
      <c r="B41" s="771">
        <v>78472</v>
      </c>
      <c r="C41" s="772" t="s">
        <v>117</v>
      </c>
      <c r="D41" s="770" t="s">
        <v>20</v>
      </c>
      <c r="E41" s="777">
        <v>1494.16</v>
      </c>
      <c r="F41" s="774">
        <v>0.35</v>
      </c>
      <c r="G41" s="774">
        <v>0.42</v>
      </c>
      <c r="H41" s="774">
        <v>627.54999999999995</v>
      </c>
      <c r="I41" s="775">
        <f t="shared" si="0"/>
        <v>8.1499999999999997E-4</v>
      </c>
      <c r="J41" s="775">
        <f t="shared" si="1"/>
        <v>0.98841599999999996</v>
      </c>
      <c r="K41" s="767" t="s">
        <v>606</v>
      </c>
    </row>
    <row r="42" spans="1:11" ht="12.75">
      <c r="A42" s="770" t="s">
        <v>585</v>
      </c>
      <c r="B42" s="771">
        <v>83693</v>
      </c>
      <c r="C42" s="772" t="s">
        <v>143</v>
      </c>
      <c r="D42" s="770" t="s">
        <v>20</v>
      </c>
      <c r="E42" s="777">
        <v>164.33</v>
      </c>
      <c r="F42" s="774">
        <v>3.1</v>
      </c>
      <c r="G42" s="774">
        <v>3.76</v>
      </c>
      <c r="H42" s="774">
        <v>617.88</v>
      </c>
      <c r="I42" s="775">
        <f t="shared" si="0"/>
        <v>8.03E-4</v>
      </c>
      <c r="J42" s="775">
        <f t="shared" si="1"/>
        <v>0.98921899999999996</v>
      </c>
      <c r="K42" s="767" t="s">
        <v>606</v>
      </c>
    </row>
    <row r="43" spans="1:11" ht="12.75">
      <c r="A43" s="770" t="s">
        <v>256</v>
      </c>
      <c r="B43" s="771">
        <v>83693</v>
      </c>
      <c r="C43" s="772" t="s">
        <v>143</v>
      </c>
      <c r="D43" s="770" t="s">
        <v>20</v>
      </c>
      <c r="E43" s="777">
        <v>162.75</v>
      </c>
      <c r="F43" s="774">
        <v>3.1</v>
      </c>
      <c r="G43" s="774">
        <v>3.76</v>
      </c>
      <c r="H43" s="774">
        <v>611.94000000000005</v>
      </c>
      <c r="I43" s="775">
        <f t="shared" si="0"/>
        <v>7.9500000000000003E-4</v>
      </c>
      <c r="J43" s="775">
        <f t="shared" si="1"/>
        <v>0.99001399999999995</v>
      </c>
      <c r="K43" s="767" t="s">
        <v>606</v>
      </c>
    </row>
    <row r="44" spans="1:11" ht="24">
      <c r="A44" s="770" t="s">
        <v>250</v>
      </c>
      <c r="B44" s="771" t="s">
        <v>37</v>
      </c>
      <c r="C44" s="772" t="s">
        <v>118</v>
      </c>
      <c r="D44" s="770" t="s">
        <v>36</v>
      </c>
      <c r="E44" s="777">
        <v>288.77999999999997</v>
      </c>
      <c r="F44" s="774">
        <v>1.62</v>
      </c>
      <c r="G44" s="774">
        <v>1.97</v>
      </c>
      <c r="H44" s="774">
        <v>568.9</v>
      </c>
      <c r="I44" s="775">
        <f t="shared" si="0"/>
        <v>7.3899999999999997E-4</v>
      </c>
      <c r="J44" s="775">
        <f t="shared" si="1"/>
        <v>0.99075299999999999</v>
      </c>
      <c r="K44" s="767" t="s">
        <v>606</v>
      </c>
    </row>
    <row r="45" spans="1:11" ht="12.75">
      <c r="A45" s="770" t="s">
        <v>382</v>
      </c>
      <c r="B45" s="771" t="s">
        <v>163</v>
      </c>
      <c r="C45" s="772" t="s">
        <v>164</v>
      </c>
      <c r="D45" s="770" t="s">
        <v>36</v>
      </c>
      <c r="E45" s="777">
        <v>286.87</v>
      </c>
      <c r="F45" s="774">
        <v>1.41</v>
      </c>
      <c r="G45" s="774">
        <v>1.71</v>
      </c>
      <c r="H45" s="774">
        <v>490.55</v>
      </c>
      <c r="I45" s="775">
        <f t="shared" si="0"/>
        <v>6.3699999999999998E-4</v>
      </c>
      <c r="J45" s="775">
        <f t="shared" si="1"/>
        <v>0.99138999999999999</v>
      </c>
      <c r="K45" s="767" t="s">
        <v>606</v>
      </c>
    </row>
    <row r="46" spans="1:11" ht="24">
      <c r="A46" s="770" t="s">
        <v>207</v>
      </c>
      <c r="B46" s="771">
        <v>95427</v>
      </c>
      <c r="C46" s="772" t="s">
        <v>439</v>
      </c>
      <c r="D46" s="770" t="s">
        <v>38</v>
      </c>
      <c r="E46" s="777">
        <v>652.96</v>
      </c>
      <c r="F46" s="774">
        <v>0.6</v>
      </c>
      <c r="G46" s="774">
        <v>0.73</v>
      </c>
      <c r="H46" s="774">
        <v>476.66</v>
      </c>
      <c r="I46" s="775">
        <f t="shared" si="0"/>
        <v>6.1899999999999998E-4</v>
      </c>
      <c r="J46" s="775">
        <f t="shared" si="1"/>
        <v>0.99200900000000003</v>
      </c>
      <c r="K46" s="767" t="s">
        <v>606</v>
      </c>
    </row>
    <row r="47" spans="1:11" ht="12.75">
      <c r="A47" s="770" t="s">
        <v>211</v>
      </c>
      <c r="B47" s="771">
        <v>96995</v>
      </c>
      <c r="C47" s="772" t="s">
        <v>142</v>
      </c>
      <c r="D47" s="770" t="s">
        <v>36</v>
      </c>
      <c r="E47" s="777">
        <v>11.5</v>
      </c>
      <c r="F47" s="774">
        <v>33.65</v>
      </c>
      <c r="G47" s="774">
        <v>40.83</v>
      </c>
      <c r="H47" s="774">
        <v>469.55</v>
      </c>
      <c r="I47" s="775">
        <f t="shared" si="0"/>
        <v>6.0999999999999997E-4</v>
      </c>
      <c r="J47" s="775">
        <f t="shared" si="1"/>
        <v>0.99261900000000003</v>
      </c>
      <c r="K47" s="767" t="s">
        <v>606</v>
      </c>
    </row>
    <row r="48" spans="1:11" ht="12.75">
      <c r="A48" s="770" t="s">
        <v>235</v>
      </c>
      <c r="B48" s="771" t="s">
        <v>163</v>
      </c>
      <c r="C48" s="772" t="s">
        <v>164</v>
      </c>
      <c r="D48" s="770" t="s">
        <v>36</v>
      </c>
      <c r="E48" s="777">
        <v>257.18</v>
      </c>
      <c r="F48" s="774">
        <v>1.41</v>
      </c>
      <c r="G48" s="774">
        <v>1.71</v>
      </c>
      <c r="H48" s="774">
        <v>439.78</v>
      </c>
      <c r="I48" s="775">
        <f t="shared" si="0"/>
        <v>5.71E-4</v>
      </c>
      <c r="J48" s="775">
        <f t="shared" si="1"/>
        <v>0.99319000000000002</v>
      </c>
      <c r="K48" s="767" t="s">
        <v>606</v>
      </c>
    </row>
    <row r="49" spans="1:11" ht="12.75">
      <c r="A49" s="770" t="s">
        <v>141</v>
      </c>
      <c r="B49" s="771" t="s">
        <v>163</v>
      </c>
      <c r="C49" s="772" t="s">
        <v>164</v>
      </c>
      <c r="D49" s="770" t="s">
        <v>36</v>
      </c>
      <c r="E49" s="777">
        <v>233.16</v>
      </c>
      <c r="F49" s="774">
        <v>1.41</v>
      </c>
      <c r="G49" s="774">
        <v>1.71</v>
      </c>
      <c r="H49" s="774">
        <v>398.7</v>
      </c>
      <c r="I49" s="775">
        <f t="shared" si="0"/>
        <v>5.1800000000000001E-4</v>
      </c>
      <c r="J49" s="775">
        <f t="shared" si="1"/>
        <v>0.99370800000000004</v>
      </c>
      <c r="K49" s="767" t="s">
        <v>606</v>
      </c>
    </row>
    <row r="50" spans="1:11" ht="12.75">
      <c r="A50" s="770" t="s">
        <v>246</v>
      </c>
      <c r="B50" s="771">
        <v>83693</v>
      </c>
      <c r="C50" s="772" t="s">
        <v>143</v>
      </c>
      <c r="D50" s="770" t="s">
        <v>20</v>
      </c>
      <c r="E50" s="777">
        <v>104.59</v>
      </c>
      <c r="F50" s="774">
        <v>3.1</v>
      </c>
      <c r="G50" s="774">
        <v>3.76</v>
      </c>
      <c r="H50" s="774">
        <v>393.26</v>
      </c>
      <c r="I50" s="775">
        <f t="shared" si="0"/>
        <v>5.1099999999999995E-4</v>
      </c>
      <c r="J50" s="775">
        <f t="shared" si="1"/>
        <v>0.99421899999999996</v>
      </c>
      <c r="K50" s="767" t="s">
        <v>606</v>
      </c>
    </row>
    <row r="51" spans="1:11" ht="24">
      <c r="A51" s="770" t="s">
        <v>430</v>
      </c>
      <c r="B51" s="771">
        <v>5213440</v>
      </c>
      <c r="C51" s="772" t="s">
        <v>424</v>
      </c>
      <c r="D51" s="770" t="s">
        <v>370</v>
      </c>
      <c r="E51" s="777">
        <v>2</v>
      </c>
      <c r="F51" s="774">
        <v>160.13</v>
      </c>
      <c r="G51" s="774">
        <v>194.32</v>
      </c>
      <c r="H51" s="774">
        <v>388.64</v>
      </c>
      <c r="I51" s="775">
        <f t="shared" si="0"/>
        <v>5.0500000000000002E-4</v>
      </c>
      <c r="J51" s="775">
        <f t="shared" si="1"/>
        <v>0.99472400000000005</v>
      </c>
      <c r="K51" s="767" t="s">
        <v>606</v>
      </c>
    </row>
    <row r="52" spans="1:11" ht="24">
      <c r="A52" s="770" t="s">
        <v>202</v>
      </c>
      <c r="B52" s="771">
        <v>78472</v>
      </c>
      <c r="C52" s="772" t="s">
        <v>117</v>
      </c>
      <c r="D52" s="770" t="s">
        <v>20</v>
      </c>
      <c r="E52" s="777">
        <v>894.67</v>
      </c>
      <c r="F52" s="774">
        <v>0.35</v>
      </c>
      <c r="G52" s="774">
        <v>0.42</v>
      </c>
      <c r="H52" s="774">
        <v>375.76</v>
      </c>
      <c r="I52" s="775">
        <f t="shared" si="0"/>
        <v>4.8799999999999999E-4</v>
      </c>
      <c r="J52" s="775">
        <f t="shared" si="1"/>
        <v>0.99521199999999999</v>
      </c>
      <c r="K52" s="767" t="s">
        <v>606</v>
      </c>
    </row>
    <row r="53" spans="1:11" ht="24">
      <c r="A53" s="770" t="s">
        <v>431</v>
      </c>
      <c r="B53" s="771">
        <v>5216111</v>
      </c>
      <c r="C53" s="772" t="s">
        <v>426</v>
      </c>
      <c r="D53" s="770" t="s">
        <v>370</v>
      </c>
      <c r="E53" s="777">
        <v>2</v>
      </c>
      <c r="F53" s="774">
        <v>122.04</v>
      </c>
      <c r="G53" s="774">
        <v>148.1</v>
      </c>
      <c r="H53" s="774">
        <v>296.2</v>
      </c>
      <c r="I53" s="775">
        <f t="shared" si="0"/>
        <v>3.8499999999999998E-4</v>
      </c>
      <c r="J53" s="775">
        <f t="shared" si="1"/>
        <v>0.99559699999999995</v>
      </c>
      <c r="K53" s="767" t="s">
        <v>606</v>
      </c>
    </row>
    <row r="54" spans="1:11" ht="24">
      <c r="A54" s="770" t="s">
        <v>222</v>
      </c>
      <c r="B54" s="771" t="s">
        <v>37</v>
      </c>
      <c r="C54" s="772" t="s">
        <v>118</v>
      </c>
      <c r="D54" s="770" t="s">
        <v>36</v>
      </c>
      <c r="E54" s="777">
        <v>147.01</v>
      </c>
      <c r="F54" s="774">
        <v>1.62</v>
      </c>
      <c r="G54" s="774">
        <v>1.97</v>
      </c>
      <c r="H54" s="774">
        <v>289.61</v>
      </c>
      <c r="I54" s="775">
        <f t="shared" si="0"/>
        <v>3.7599999999999998E-4</v>
      </c>
      <c r="J54" s="775">
        <f t="shared" si="1"/>
        <v>0.995973</v>
      </c>
      <c r="K54" s="767" t="s">
        <v>606</v>
      </c>
    </row>
    <row r="55" spans="1:11" ht="12.75">
      <c r="A55" s="770" t="s">
        <v>213</v>
      </c>
      <c r="B55" s="771">
        <v>83693</v>
      </c>
      <c r="C55" s="772" t="s">
        <v>143</v>
      </c>
      <c r="D55" s="770" t="s">
        <v>20</v>
      </c>
      <c r="E55" s="777">
        <v>71.569999999999993</v>
      </c>
      <c r="F55" s="774">
        <v>3.1</v>
      </c>
      <c r="G55" s="774">
        <v>3.76</v>
      </c>
      <c r="H55" s="774">
        <v>269.10000000000002</v>
      </c>
      <c r="I55" s="775">
        <f t="shared" si="0"/>
        <v>3.5E-4</v>
      </c>
      <c r="J55" s="775">
        <f t="shared" si="1"/>
        <v>0.99632299999999996</v>
      </c>
      <c r="K55" s="767" t="s">
        <v>606</v>
      </c>
    </row>
    <row r="56" spans="1:11" ht="12.75">
      <c r="A56" s="770" t="s">
        <v>220</v>
      </c>
      <c r="B56" s="771" t="s">
        <v>163</v>
      </c>
      <c r="C56" s="772" t="s">
        <v>164</v>
      </c>
      <c r="D56" s="770" t="s">
        <v>36</v>
      </c>
      <c r="E56" s="777">
        <v>134.41999999999999</v>
      </c>
      <c r="F56" s="774">
        <v>1.41</v>
      </c>
      <c r="G56" s="774">
        <v>1.71</v>
      </c>
      <c r="H56" s="774">
        <v>229.86</v>
      </c>
      <c r="I56" s="775">
        <f t="shared" si="0"/>
        <v>2.99E-4</v>
      </c>
      <c r="J56" s="775">
        <f t="shared" si="1"/>
        <v>0.99662200000000001</v>
      </c>
      <c r="K56" s="767" t="s">
        <v>606</v>
      </c>
    </row>
    <row r="57" spans="1:11" ht="12.75">
      <c r="A57" s="770" t="s">
        <v>427</v>
      </c>
      <c r="B57" s="771" t="s">
        <v>428</v>
      </c>
      <c r="C57" s="772" t="s">
        <v>429</v>
      </c>
      <c r="D57" s="770" t="s">
        <v>370</v>
      </c>
      <c r="E57" s="777">
        <v>2</v>
      </c>
      <c r="F57" s="774">
        <v>93.03</v>
      </c>
      <c r="G57" s="774">
        <v>112.89</v>
      </c>
      <c r="H57" s="774">
        <v>225.78</v>
      </c>
      <c r="I57" s="775">
        <f t="shared" si="0"/>
        <v>2.9300000000000002E-4</v>
      </c>
      <c r="J57" s="775">
        <f t="shared" si="1"/>
        <v>0.996915</v>
      </c>
      <c r="K57" s="767" t="s">
        <v>606</v>
      </c>
    </row>
    <row r="58" spans="1:11" ht="12.75">
      <c r="A58" s="770" t="s">
        <v>432</v>
      </c>
      <c r="B58" s="771" t="s">
        <v>428</v>
      </c>
      <c r="C58" s="772" t="s">
        <v>429</v>
      </c>
      <c r="D58" s="770" t="s">
        <v>370</v>
      </c>
      <c r="E58" s="777">
        <v>2</v>
      </c>
      <c r="F58" s="774">
        <v>93.03</v>
      </c>
      <c r="G58" s="774">
        <v>112.89</v>
      </c>
      <c r="H58" s="774">
        <v>225.78</v>
      </c>
      <c r="I58" s="775">
        <f t="shared" si="0"/>
        <v>2.9300000000000002E-4</v>
      </c>
      <c r="J58" s="775">
        <f t="shared" si="1"/>
        <v>0.99720799999999998</v>
      </c>
      <c r="K58" s="767" t="s">
        <v>606</v>
      </c>
    </row>
    <row r="59" spans="1:11" ht="12.75">
      <c r="A59" s="770" t="s">
        <v>435</v>
      </c>
      <c r="B59" s="771" t="s">
        <v>428</v>
      </c>
      <c r="C59" s="772" t="s">
        <v>429</v>
      </c>
      <c r="D59" s="770" t="s">
        <v>370</v>
      </c>
      <c r="E59" s="777">
        <v>2</v>
      </c>
      <c r="F59" s="774">
        <v>93.03</v>
      </c>
      <c r="G59" s="774">
        <v>112.89</v>
      </c>
      <c r="H59" s="774">
        <v>225.78</v>
      </c>
      <c r="I59" s="775">
        <f t="shared" si="0"/>
        <v>2.9300000000000002E-4</v>
      </c>
      <c r="J59" s="775">
        <f t="shared" si="1"/>
        <v>0.99750099999999997</v>
      </c>
      <c r="K59" s="767" t="s">
        <v>606</v>
      </c>
    </row>
    <row r="60" spans="1:11" ht="24">
      <c r="A60" s="770" t="s">
        <v>422</v>
      </c>
      <c r="B60" s="771">
        <v>5213440</v>
      </c>
      <c r="C60" s="772" t="s">
        <v>424</v>
      </c>
      <c r="D60" s="770" t="s">
        <v>370</v>
      </c>
      <c r="E60" s="777">
        <v>1</v>
      </c>
      <c r="F60" s="774">
        <v>160.13</v>
      </c>
      <c r="G60" s="774">
        <v>194.32</v>
      </c>
      <c r="H60" s="774">
        <v>194.32</v>
      </c>
      <c r="I60" s="775">
        <f t="shared" si="0"/>
        <v>2.52E-4</v>
      </c>
      <c r="J60" s="775">
        <f t="shared" si="1"/>
        <v>0.997753</v>
      </c>
      <c r="K60" s="767" t="s">
        <v>606</v>
      </c>
    </row>
    <row r="61" spans="1:11" ht="24">
      <c r="A61" s="770" t="s">
        <v>433</v>
      </c>
      <c r="B61" s="771">
        <v>5213440</v>
      </c>
      <c r="C61" s="772" t="s">
        <v>424</v>
      </c>
      <c r="D61" s="770" t="s">
        <v>370</v>
      </c>
      <c r="E61" s="777">
        <v>1</v>
      </c>
      <c r="F61" s="774">
        <v>160.13</v>
      </c>
      <c r="G61" s="774">
        <v>194.32</v>
      </c>
      <c r="H61" s="774">
        <v>194.32</v>
      </c>
      <c r="I61" s="775">
        <f t="shared" si="0"/>
        <v>2.52E-4</v>
      </c>
      <c r="J61" s="775">
        <f t="shared" si="1"/>
        <v>0.99800500000000003</v>
      </c>
      <c r="K61" s="767" t="s">
        <v>606</v>
      </c>
    </row>
    <row r="62" spans="1:11" ht="24">
      <c r="A62" s="770" t="s">
        <v>436</v>
      </c>
      <c r="B62" s="771">
        <v>5213440</v>
      </c>
      <c r="C62" s="772" t="s">
        <v>424</v>
      </c>
      <c r="D62" s="770" t="s">
        <v>370</v>
      </c>
      <c r="E62" s="777">
        <v>1</v>
      </c>
      <c r="F62" s="774">
        <v>160.13</v>
      </c>
      <c r="G62" s="774">
        <v>194.32</v>
      </c>
      <c r="H62" s="774">
        <v>194.32</v>
      </c>
      <c r="I62" s="775">
        <f t="shared" si="0"/>
        <v>2.52E-4</v>
      </c>
      <c r="J62" s="775">
        <f t="shared" si="1"/>
        <v>0.99825699999999995</v>
      </c>
      <c r="K62" s="767" t="s">
        <v>606</v>
      </c>
    </row>
    <row r="63" spans="1:11" ht="24">
      <c r="A63" s="770" t="s">
        <v>588</v>
      </c>
      <c r="B63" s="771">
        <v>5213440</v>
      </c>
      <c r="C63" s="772" t="s">
        <v>424</v>
      </c>
      <c r="D63" s="770" t="s">
        <v>370</v>
      </c>
      <c r="E63" s="777">
        <v>1</v>
      </c>
      <c r="F63" s="774">
        <v>160.13</v>
      </c>
      <c r="G63" s="774">
        <v>194.32</v>
      </c>
      <c r="H63" s="774">
        <v>194.32</v>
      </c>
      <c r="I63" s="775">
        <f t="shared" si="0"/>
        <v>2.52E-4</v>
      </c>
      <c r="J63" s="775">
        <f t="shared" si="1"/>
        <v>0.99850899999999998</v>
      </c>
      <c r="K63" s="767" t="s">
        <v>606</v>
      </c>
    </row>
    <row r="64" spans="1:11" ht="24">
      <c r="A64" s="770" t="s">
        <v>206</v>
      </c>
      <c r="B64" s="771" t="s">
        <v>37</v>
      </c>
      <c r="C64" s="772" t="s">
        <v>118</v>
      </c>
      <c r="D64" s="770" t="s">
        <v>36</v>
      </c>
      <c r="E64" s="777">
        <v>84.8</v>
      </c>
      <c r="F64" s="774">
        <v>1.62</v>
      </c>
      <c r="G64" s="774">
        <v>1.97</v>
      </c>
      <c r="H64" s="774">
        <v>167.06</v>
      </c>
      <c r="I64" s="775">
        <f t="shared" si="0"/>
        <v>2.1699999999999999E-4</v>
      </c>
      <c r="J64" s="775">
        <f t="shared" si="1"/>
        <v>0.998726</v>
      </c>
      <c r="K64" s="767" t="s">
        <v>606</v>
      </c>
    </row>
    <row r="65" spans="1:11" ht="24">
      <c r="A65" s="770" t="s">
        <v>425</v>
      </c>
      <c r="B65" s="771">
        <v>5216111</v>
      </c>
      <c r="C65" s="772" t="s">
        <v>426</v>
      </c>
      <c r="D65" s="770" t="s">
        <v>370</v>
      </c>
      <c r="E65" s="777">
        <v>1</v>
      </c>
      <c r="F65" s="774">
        <v>122.04</v>
      </c>
      <c r="G65" s="774">
        <v>148.1</v>
      </c>
      <c r="H65" s="774">
        <v>148.1</v>
      </c>
      <c r="I65" s="775">
        <f t="shared" si="0"/>
        <v>1.92E-4</v>
      </c>
      <c r="J65" s="775">
        <f t="shared" si="1"/>
        <v>0.99891799999999997</v>
      </c>
      <c r="K65" s="767" t="s">
        <v>606</v>
      </c>
    </row>
    <row r="66" spans="1:11" ht="24">
      <c r="A66" s="770" t="s">
        <v>434</v>
      </c>
      <c r="B66" s="771">
        <v>5216111</v>
      </c>
      <c r="C66" s="772" t="s">
        <v>426</v>
      </c>
      <c r="D66" s="770" t="s">
        <v>370</v>
      </c>
      <c r="E66" s="777">
        <v>1</v>
      </c>
      <c r="F66" s="774">
        <v>122.04</v>
      </c>
      <c r="G66" s="774">
        <v>148.1</v>
      </c>
      <c r="H66" s="774">
        <v>148.1</v>
      </c>
      <c r="I66" s="775">
        <f t="shared" si="0"/>
        <v>1.92E-4</v>
      </c>
      <c r="J66" s="775">
        <f t="shared" si="1"/>
        <v>0.99911000000000005</v>
      </c>
      <c r="K66" s="767" t="s">
        <v>606</v>
      </c>
    </row>
    <row r="67" spans="1:11" ht="24">
      <c r="A67" s="770" t="s">
        <v>437</v>
      </c>
      <c r="B67" s="771">
        <v>5216111</v>
      </c>
      <c r="C67" s="772" t="s">
        <v>426</v>
      </c>
      <c r="D67" s="770" t="s">
        <v>370</v>
      </c>
      <c r="E67" s="777">
        <v>1</v>
      </c>
      <c r="F67" s="774">
        <v>122.04</v>
      </c>
      <c r="G67" s="774">
        <v>148.1</v>
      </c>
      <c r="H67" s="774">
        <v>148.1</v>
      </c>
      <c r="I67" s="775">
        <f t="shared" si="0"/>
        <v>1.92E-4</v>
      </c>
      <c r="J67" s="775">
        <f t="shared" si="1"/>
        <v>0.99930200000000002</v>
      </c>
      <c r="K67" s="767" t="s">
        <v>606</v>
      </c>
    </row>
    <row r="68" spans="1:11" ht="24">
      <c r="A68" s="770" t="s">
        <v>589</v>
      </c>
      <c r="B68" s="771">
        <v>5216111</v>
      </c>
      <c r="C68" s="772" t="s">
        <v>426</v>
      </c>
      <c r="D68" s="770" t="s">
        <v>370</v>
      </c>
      <c r="E68" s="777">
        <v>1</v>
      </c>
      <c r="F68" s="774">
        <v>122.04</v>
      </c>
      <c r="G68" s="774">
        <v>148.1</v>
      </c>
      <c r="H68" s="774">
        <v>148.1</v>
      </c>
      <c r="I68" s="775">
        <f t="shared" si="0"/>
        <v>1.92E-4</v>
      </c>
      <c r="J68" s="775">
        <f t="shared" si="1"/>
        <v>0.99949399999999999</v>
      </c>
      <c r="K68" s="767" t="s">
        <v>606</v>
      </c>
    </row>
    <row r="69" spans="1:11" ht="12.75">
      <c r="A69" s="770" t="s">
        <v>204</v>
      </c>
      <c r="B69" s="771" t="s">
        <v>163</v>
      </c>
      <c r="C69" s="772" t="s">
        <v>164</v>
      </c>
      <c r="D69" s="770" t="s">
        <v>36</v>
      </c>
      <c r="E69" s="777">
        <v>79.34</v>
      </c>
      <c r="F69" s="774">
        <v>1.41</v>
      </c>
      <c r="G69" s="774">
        <v>1.71</v>
      </c>
      <c r="H69" s="774">
        <v>135.66999999999999</v>
      </c>
      <c r="I69" s="775">
        <f t="shared" si="0"/>
        <v>1.76E-4</v>
      </c>
      <c r="J69" s="775">
        <f t="shared" si="1"/>
        <v>0.99966999999999995</v>
      </c>
      <c r="K69" s="767" t="s">
        <v>606</v>
      </c>
    </row>
    <row r="70" spans="1:11" ht="12.75">
      <c r="A70" s="770" t="s">
        <v>577</v>
      </c>
      <c r="B70" s="771" t="s">
        <v>428</v>
      </c>
      <c r="C70" s="772" t="s">
        <v>429</v>
      </c>
      <c r="D70" s="770" t="s">
        <v>370</v>
      </c>
      <c r="E70" s="777">
        <v>1</v>
      </c>
      <c r="F70" s="774">
        <v>93.03</v>
      </c>
      <c r="G70" s="774">
        <v>112.89</v>
      </c>
      <c r="H70" s="774">
        <v>112.89</v>
      </c>
      <c r="I70" s="775">
        <f t="shared" si="0"/>
        <v>1.47E-4</v>
      </c>
      <c r="J70" s="775">
        <f t="shared" si="1"/>
        <v>0.99981699999999996</v>
      </c>
      <c r="K70" s="767" t="s">
        <v>606</v>
      </c>
    </row>
    <row r="71" spans="1:11" ht="12.75">
      <c r="A71" s="770" t="s">
        <v>590</v>
      </c>
      <c r="B71" s="771" t="s">
        <v>428</v>
      </c>
      <c r="C71" s="772" t="s">
        <v>429</v>
      </c>
      <c r="D71" s="770" t="s">
        <v>370</v>
      </c>
      <c r="E71" s="777">
        <v>1</v>
      </c>
      <c r="F71" s="774">
        <v>93.03</v>
      </c>
      <c r="G71" s="774">
        <v>112.89</v>
      </c>
      <c r="H71" s="774">
        <v>112.89</v>
      </c>
      <c r="I71" s="775">
        <f t="shared" si="0"/>
        <v>1.47E-4</v>
      </c>
      <c r="J71" s="775">
        <f t="shared" si="1"/>
        <v>0.99996399999999996</v>
      </c>
      <c r="K71" s="767" t="s">
        <v>606</v>
      </c>
    </row>
    <row r="72" spans="1:11" ht="12.75">
      <c r="A72" s="770" t="s">
        <v>180</v>
      </c>
      <c r="B72" s="771">
        <v>5157</v>
      </c>
      <c r="C72" s="772" t="s">
        <v>174</v>
      </c>
      <c r="D72" s="770" t="s">
        <v>370</v>
      </c>
      <c r="E72" s="777">
        <v>2</v>
      </c>
      <c r="F72" s="774">
        <v>2.2999999999999998</v>
      </c>
      <c r="G72" s="774">
        <v>2.79</v>
      </c>
      <c r="H72" s="774">
        <v>5.58</v>
      </c>
      <c r="I72" s="775">
        <f t="shared" si="0"/>
        <v>6.9999999999999999E-6</v>
      </c>
      <c r="J72" s="775">
        <f t="shared" si="1"/>
        <v>0.99997100000000005</v>
      </c>
      <c r="K72" s="767" t="s">
        <v>606</v>
      </c>
    </row>
    <row r="73" spans="1:11" ht="12.75">
      <c r="A73" s="770" t="s">
        <v>215</v>
      </c>
      <c r="B73" s="771">
        <v>5157</v>
      </c>
      <c r="C73" s="772" t="s">
        <v>174</v>
      </c>
      <c r="D73" s="770" t="s">
        <v>370</v>
      </c>
      <c r="E73" s="777">
        <v>2</v>
      </c>
      <c r="F73" s="774">
        <v>2.2999999999999998</v>
      </c>
      <c r="G73" s="774">
        <v>2.79</v>
      </c>
      <c r="H73" s="774">
        <v>5.58</v>
      </c>
      <c r="I73" s="775">
        <f t="shared" si="0"/>
        <v>6.9999999999999999E-6</v>
      </c>
      <c r="J73" s="775">
        <f t="shared" si="1"/>
        <v>0.99997800000000003</v>
      </c>
      <c r="K73" s="767" t="s">
        <v>606</v>
      </c>
    </row>
    <row r="74" spans="1:11" ht="12.75">
      <c r="A74" s="770" t="s">
        <v>227</v>
      </c>
      <c r="B74" s="771">
        <v>5157</v>
      </c>
      <c r="C74" s="772" t="s">
        <v>174</v>
      </c>
      <c r="D74" s="770" t="s">
        <v>370</v>
      </c>
      <c r="E74" s="777">
        <v>2</v>
      </c>
      <c r="F74" s="774">
        <v>2.2999999999999998</v>
      </c>
      <c r="G74" s="774">
        <v>2.79</v>
      </c>
      <c r="H74" s="774">
        <v>5.58</v>
      </c>
      <c r="I74" s="775">
        <f t="shared" si="0"/>
        <v>6.9999999999999999E-6</v>
      </c>
      <c r="J74" s="775">
        <f t="shared" si="1"/>
        <v>0.99998500000000001</v>
      </c>
      <c r="K74" s="767" t="s">
        <v>606</v>
      </c>
    </row>
    <row r="75" spans="1:11" ht="12.75">
      <c r="A75" s="770" t="s">
        <v>230</v>
      </c>
      <c r="B75" s="771">
        <v>5157</v>
      </c>
      <c r="C75" s="772" t="s">
        <v>174</v>
      </c>
      <c r="D75" s="770" t="s">
        <v>370</v>
      </c>
      <c r="E75" s="777">
        <v>2</v>
      </c>
      <c r="F75" s="774">
        <v>2.2999999999999998</v>
      </c>
      <c r="G75" s="774">
        <v>2.79</v>
      </c>
      <c r="H75" s="774">
        <v>5.58</v>
      </c>
      <c r="I75" s="775">
        <f t="shared" si="0"/>
        <v>6.9999999999999999E-6</v>
      </c>
      <c r="J75" s="775">
        <f t="shared" si="1"/>
        <v>0.99999199999999999</v>
      </c>
      <c r="K75" s="767" t="s">
        <v>606</v>
      </c>
    </row>
    <row r="76" spans="1:11" ht="12.75">
      <c r="A76" s="770" t="s">
        <v>587</v>
      </c>
      <c r="B76" s="771">
        <v>5157</v>
      </c>
      <c r="C76" s="772" t="s">
        <v>174</v>
      </c>
      <c r="D76" s="770" t="s">
        <v>370</v>
      </c>
      <c r="E76" s="777">
        <v>2</v>
      </c>
      <c r="F76" s="774">
        <v>2.2999999999999998</v>
      </c>
      <c r="G76" s="774">
        <v>2.79</v>
      </c>
      <c r="H76" s="774">
        <v>5.58</v>
      </c>
      <c r="I76" s="775">
        <f t="shared" si="0"/>
        <v>6.9999999999999999E-6</v>
      </c>
      <c r="J76" s="775">
        <f t="shared" si="1"/>
        <v>0.99999899999999997</v>
      </c>
      <c r="K76" s="767" t="s">
        <v>606</v>
      </c>
    </row>
    <row r="77" spans="1:11" ht="24">
      <c r="A77" s="770" t="s">
        <v>222</v>
      </c>
      <c r="B77" s="771" t="s">
        <v>37</v>
      </c>
      <c r="C77" s="772" t="s">
        <v>118</v>
      </c>
      <c r="D77" s="770" t="s">
        <v>36</v>
      </c>
      <c r="E77" s="777">
        <v>0</v>
      </c>
      <c r="F77" s="774">
        <v>1.62</v>
      </c>
      <c r="G77" s="774">
        <v>1.97</v>
      </c>
      <c r="H77" s="774">
        <v>0</v>
      </c>
      <c r="I77" s="775">
        <f t="shared" si="0"/>
        <v>0</v>
      </c>
      <c r="J77" s="775">
        <f t="shared" si="1"/>
        <v>0.99999899999999997</v>
      </c>
      <c r="K77" s="767" t="s">
        <v>606</v>
      </c>
    </row>
    <row r="78" spans="1:11" ht="24.75" thickBot="1">
      <c r="A78" s="770" t="s">
        <v>223</v>
      </c>
      <c r="B78" s="771">
        <v>95427</v>
      </c>
      <c r="C78" s="772" t="s">
        <v>439</v>
      </c>
      <c r="D78" s="770" t="s">
        <v>38</v>
      </c>
      <c r="E78" s="777">
        <v>0</v>
      </c>
      <c r="F78" s="774">
        <v>0.6</v>
      </c>
      <c r="G78" s="779">
        <v>0.73</v>
      </c>
      <c r="H78" s="779">
        <v>0</v>
      </c>
      <c r="I78" s="780">
        <f t="shared" si="0"/>
        <v>0</v>
      </c>
      <c r="J78" s="778">
        <f>J77+I78+0.000001</f>
        <v>1</v>
      </c>
      <c r="K78" s="767" t="s">
        <v>606</v>
      </c>
    </row>
    <row r="79" spans="1:11" ht="16.5" thickBot="1">
      <c r="A79" s="734"/>
      <c r="B79" s="761"/>
      <c r="C79" s="762"/>
      <c r="D79" s="734"/>
      <c r="E79" s="763"/>
      <c r="F79" s="764"/>
      <c r="G79" s="781" t="s">
        <v>607</v>
      </c>
      <c r="H79" s="782">
        <f>SUM(H14:H78)</f>
        <v>769728.16</v>
      </c>
      <c r="I79" s="783"/>
      <c r="J79" s="765"/>
      <c r="K79" s="766"/>
    </row>
  </sheetData>
  <sortState ref="A14:H78">
    <sortCondition descending="1" ref="H14:H78"/>
  </sortState>
  <mergeCells count="5">
    <mergeCell ref="A2:K2"/>
    <mergeCell ref="A3:K3"/>
    <mergeCell ref="A4:K4"/>
    <mergeCell ref="A6:K6"/>
    <mergeCell ref="A9:H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landscape" r:id="rId1"/>
  <headerFooter>
    <oddFooter>&amp;C&amp;P/&amp;N</oddFooter>
  </headerFooter>
  <rowBreaks count="2" manualBreakCount="2">
    <brk id="30" max="10" man="1"/>
    <brk id="65" max="10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47"/>
  <sheetViews>
    <sheetView showGridLines="0" view="pageBreakPreview" zoomScale="87" zoomScaleNormal="100" zoomScaleSheetLayoutView="87" workbookViewId="0">
      <selection activeCell="D19" sqref="D19"/>
    </sheetView>
  </sheetViews>
  <sheetFormatPr defaultRowHeight="11.25"/>
  <cols>
    <col min="1" max="1" width="2.7109375" style="87" customWidth="1"/>
    <col min="2" max="2" width="13.140625" style="94" customWidth="1"/>
    <col min="3" max="3" width="16.42578125" style="94" customWidth="1"/>
    <col min="4" max="4" width="64.42578125" style="130" customWidth="1"/>
    <col min="5" max="5" width="8.7109375" style="87" customWidth="1"/>
    <col min="6" max="6" width="15.140625" style="87" customWidth="1"/>
    <col min="7" max="7" width="12.5703125" style="87" customWidth="1"/>
    <col min="8" max="8" width="15.140625" style="87" customWidth="1"/>
    <col min="9" max="9" width="2.7109375" style="93" customWidth="1"/>
    <col min="10" max="10" width="18.5703125" style="94" customWidth="1"/>
    <col min="11" max="247" width="9.140625" style="94"/>
    <col min="248" max="249" width="3.7109375" style="94" customWidth="1"/>
    <col min="250" max="250" width="8.7109375" style="94" customWidth="1"/>
    <col min="251" max="251" width="17.7109375" style="94" customWidth="1"/>
    <col min="252" max="252" width="50.7109375" style="94" customWidth="1"/>
    <col min="253" max="253" width="11.7109375" style="94" customWidth="1"/>
    <col min="254" max="254" width="10.85546875" style="94" customWidth="1"/>
    <col min="255" max="255" width="12.28515625" style="94" customWidth="1"/>
    <col min="256" max="256" width="11.7109375" style="94" customWidth="1"/>
    <col min="257" max="257" width="10.7109375" style="94" customWidth="1"/>
    <col min="258" max="258" width="11.7109375" style="94" bestFit="1" customWidth="1"/>
    <col min="259" max="259" width="9.140625" style="94"/>
    <col min="260" max="260" width="11.140625" style="94" customWidth="1"/>
    <col min="261" max="503" width="9.140625" style="94"/>
    <col min="504" max="505" width="3.7109375" style="94" customWidth="1"/>
    <col min="506" max="506" width="8.7109375" style="94" customWidth="1"/>
    <col min="507" max="507" width="17.7109375" style="94" customWidth="1"/>
    <col min="508" max="508" width="50.7109375" style="94" customWidth="1"/>
    <col min="509" max="509" width="11.7109375" style="94" customWidth="1"/>
    <col min="510" max="510" width="10.85546875" style="94" customWidth="1"/>
    <col min="511" max="511" width="12.28515625" style="94" customWidth="1"/>
    <col min="512" max="512" width="11.7109375" style="94" customWidth="1"/>
    <col min="513" max="513" width="10.7109375" style="94" customWidth="1"/>
    <col min="514" max="514" width="11.7109375" style="94" bestFit="1" customWidth="1"/>
    <col min="515" max="515" width="9.140625" style="94"/>
    <col min="516" max="516" width="11.140625" style="94" customWidth="1"/>
    <col min="517" max="759" width="9.140625" style="94"/>
    <col min="760" max="761" width="3.7109375" style="94" customWidth="1"/>
    <col min="762" max="762" width="8.7109375" style="94" customWidth="1"/>
    <col min="763" max="763" width="17.7109375" style="94" customWidth="1"/>
    <col min="764" max="764" width="50.7109375" style="94" customWidth="1"/>
    <col min="765" max="765" width="11.7109375" style="94" customWidth="1"/>
    <col min="766" max="766" width="10.85546875" style="94" customWidth="1"/>
    <col min="767" max="767" width="12.28515625" style="94" customWidth="1"/>
    <col min="768" max="768" width="11.7109375" style="94" customWidth="1"/>
    <col min="769" max="769" width="10.7109375" style="94" customWidth="1"/>
    <col min="770" max="770" width="11.7109375" style="94" bestFit="1" customWidth="1"/>
    <col min="771" max="771" width="9.140625" style="94"/>
    <col min="772" max="772" width="11.140625" style="94" customWidth="1"/>
    <col min="773" max="1015" width="9.140625" style="94"/>
    <col min="1016" max="1017" width="3.7109375" style="94" customWidth="1"/>
    <col min="1018" max="1018" width="8.7109375" style="94" customWidth="1"/>
    <col min="1019" max="1019" width="17.7109375" style="94" customWidth="1"/>
    <col min="1020" max="1020" width="50.7109375" style="94" customWidth="1"/>
    <col min="1021" max="1021" width="11.7109375" style="94" customWidth="1"/>
    <col min="1022" max="1022" width="10.85546875" style="94" customWidth="1"/>
    <col min="1023" max="1023" width="12.28515625" style="94" customWidth="1"/>
    <col min="1024" max="1024" width="11.7109375" style="94" customWidth="1"/>
    <col min="1025" max="1025" width="10.7109375" style="94" customWidth="1"/>
    <col min="1026" max="1026" width="11.7109375" style="94" bestFit="1" customWidth="1"/>
    <col min="1027" max="1027" width="9.140625" style="94"/>
    <col min="1028" max="1028" width="11.140625" style="94" customWidth="1"/>
    <col min="1029" max="1271" width="9.140625" style="94"/>
    <col min="1272" max="1273" width="3.7109375" style="94" customWidth="1"/>
    <col min="1274" max="1274" width="8.7109375" style="94" customWidth="1"/>
    <col min="1275" max="1275" width="17.7109375" style="94" customWidth="1"/>
    <col min="1276" max="1276" width="50.7109375" style="94" customWidth="1"/>
    <col min="1277" max="1277" width="11.7109375" style="94" customWidth="1"/>
    <col min="1278" max="1278" width="10.85546875" style="94" customWidth="1"/>
    <col min="1279" max="1279" width="12.28515625" style="94" customWidth="1"/>
    <col min="1280" max="1280" width="11.7109375" style="94" customWidth="1"/>
    <col min="1281" max="1281" width="10.7109375" style="94" customWidth="1"/>
    <col min="1282" max="1282" width="11.7109375" style="94" bestFit="1" customWidth="1"/>
    <col min="1283" max="1283" width="9.140625" style="94"/>
    <col min="1284" max="1284" width="11.140625" style="94" customWidth="1"/>
    <col min="1285" max="1527" width="9.140625" style="94"/>
    <col min="1528" max="1529" width="3.7109375" style="94" customWidth="1"/>
    <col min="1530" max="1530" width="8.7109375" style="94" customWidth="1"/>
    <col min="1531" max="1531" width="17.7109375" style="94" customWidth="1"/>
    <col min="1532" max="1532" width="50.7109375" style="94" customWidth="1"/>
    <col min="1533" max="1533" width="11.7109375" style="94" customWidth="1"/>
    <col min="1534" max="1534" width="10.85546875" style="94" customWidth="1"/>
    <col min="1535" max="1535" width="12.28515625" style="94" customWidth="1"/>
    <col min="1536" max="1536" width="11.7109375" style="94" customWidth="1"/>
    <col min="1537" max="1537" width="10.7109375" style="94" customWidth="1"/>
    <col min="1538" max="1538" width="11.7109375" style="94" bestFit="1" customWidth="1"/>
    <col min="1539" max="1539" width="9.140625" style="94"/>
    <col min="1540" max="1540" width="11.140625" style="94" customWidth="1"/>
    <col min="1541" max="1783" width="9.140625" style="94"/>
    <col min="1784" max="1785" width="3.7109375" style="94" customWidth="1"/>
    <col min="1786" max="1786" width="8.7109375" style="94" customWidth="1"/>
    <col min="1787" max="1787" width="17.7109375" style="94" customWidth="1"/>
    <col min="1788" max="1788" width="50.7109375" style="94" customWidth="1"/>
    <col min="1789" max="1789" width="11.7109375" style="94" customWidth="1"/>
    <col min="1790" max="1790" width="10.85546875" style="94" customWidth="1"/>
    <col min="1791" max="1791" width="12.28515625" style="94" customWidth="1"/>
    <col min="1792" max="1792" width="11.7109375" style="94" customWidth="1"/>
    <col min="1793" max="1793" width="10.7109375" style="94" customWidth="1"/>
    <col min="1794" max="1794" width="11.7109375" style="94" bestFit="1" customWidth="1"/>
    <col min="1795" max="1795" width="9.140625" style="94"/>
    <col min="1796" max="1796" width="11.140625" style="94" customWidth="1"/>
    <col min="1797" max="2039" width="9.140625" style="94"/>
    <col min="2040" max="2041" width="3.7109375" style="94" customWidth="1"/>
    <col min="2042" max="2042" width="8.7109375" style="94" customWidth="1"/>
    <col min="2043" max="2043" width="17.7109375" style="94" customWidth="1"/>
    <col min="2044" max="2044" width="50.7109375" style="94" customWidth="1"/>
    <col min="2045" max="2045" width="11.7109375" style="94" customWidth="1"/>
    <col min="2046" max="2046" width="10.85546875" style="94" customWidth="1"/>
    <col min="2047" max="2047" width="12.28515625" style="94" customWidth="1"/>
    <col min="2048" max="2048" width="11.7109375" style="94" customWidth="1"/>
    <col min="2049" max="2049" width="10.7109375" style="94" customWidth="1"/>
    <col min="2050" max="2050" width="11.7109375" style="94" bestFit="1" customWidth="1"/>
    <col min="2051" max="2051" width="9.140625" style="94"/>
    <col min="2052" max="2052" width="11.140625" style="94" customWidth="1"/>
    <col min="2053" max="2295" width="9.140625" style="94"/>
    <col min="2296" max="2297" width="3.7109375" style="94" customWidth="1"/>
    <col min="2298" max="2298" width="8.7109375" style="94" customWidth="1"/>
    <col min="2299" max="2299" width="17.7109375" style="94" customWidth="1"/>
    <col min="2300" max="2300" width="50.7109375" style="94" customWidth="1"/>
    <col min="2301" max="2301" width="11.7109375" style="94" customWidth="1"/>
    <col min="2302" max="2302" width="10.85546875" style="94" customWidth="1"/>
    <col min="2303" max="2303" width="12.28515625" style="94" customWidth="1"/>
    <col min="2304" max="2304" width="11.7109375" style="94" customWidth="1"/>
    <col min="2305" max="2305" width="10.7109375" style="94" customWidth="1"/>
    <col min="2306" max="2306" width="11.7109375" style="94" bestFit="1" customWidth="1"/>
    <col min="2307" max="2307" width="9.140625" style="94"/>
    <col min="2308" max="2308" width="11.140625" style="94" customWidth="1"/>
    <col min="2309" max="2551" width="9.140625" style="94"/>
    <col min="2552" max="2553" width="3.7109375" style="94" customWidth="1"/>
    <col min="2554" max="2554" width="8.7109375" style="94" customWidth="1"/>
    <col min="2555" max="2555" width="17.7109375" style="94" customWidth="1"/>
    <col min="2556" max="2556" width="50.7109375" style="94" customWidth="1"/>
    <col min="2557" max="2557" width="11.7109375" style="94" customWidth="1"/>
    <col min="2558" max="2558" width="10.85546875" style="94" customWidth="1"/>
    <col min="2559" max="2559" width="12.28515625" style="94" customWidth="1"/>
    <col min="2560" max="2560" width="11.7109375" style="94" customWidth="1"/>
    <col min="2561" max="2561" width="10.7109375" style="94" customWidth="1"/>
    <col min="2562" max="2562" width="11.7109375" style="94" bestFit="1" customWidth="1"/>
    <col min="2563" max="2563" width="9.140625" style="94"/>
    <col min="2564" max="2564" width="11.140625" style="94" customWidth="1"/>
    <col min="2565" max="2807" width="9.140625" style="94"/>
    <col min="2808" max="2809" width="3.7109375" style="94" customWidth="1"/>
    <col min="2810" max="2810" width="8.7109375" style="94" customWidth="1"/>
    <col min="2811" max="2811" width="17.7109375" style="94" customWidth="1"/>
    <col min="2812" max="2812" width="50.7109375" style="94" customWidth="1"/>
    <col min="2813" max="2813" width="11.7109375" style="94" customWidth="1"/>
    <col min="2814" max="2814" width="10.85546875" style="94" customWidth="1"/>
    <col min="2815" max="2815" width="12.28515625" style="94" customWidth="1"/>
    <col min="2816" max="2816" width="11.7109375" style="94" customWidth="1"/>
    <col min="2817" max="2817" width="10.7109375" style="94" customWidth="1"/>
    <col min="2818" max="2818" width="11.7109375" style="94" bestFit="1" customWidth="1"/>
    <col min="2819" max="2819" width="9.140625" style="94"/>
    <col min="2820" max="2820" width="11.140625" style="94" customWidth="1"/>
    <col min="2821" max="3063" width="9.140625" style="94"/>
    <col min="3064" max="3065" width="3.7109375" style="94" customWidth="1"/>
    <col min="3066" max="3066" width="8.7109375" style="94" customWidth="1"/>
    <col min="3067" max="3067" width="17.7109375" style="94" customWidth="1"/>
    <col min="3068" max="3068" width="50.7109375" style="94" customWidth="1"/>
    <col min="3069" max="3069" width="11.7109375" style="94" customWidth="1"/>
    <col min="3070" max="3070" width="10.85546875" style="94" customWidth="1"/>
    <col min="3071" max="3071" width="12.28515625" style="94" customWidth="1"/>
    <col min="3072" max="3072" width="11.7109375" style="94" customWidth="1"/>
    <col min="3073" max="3073" width="10.7109375" style="94" customWidth="1"/>
    <col min="3074" max="3074" width="11.7109375" style="94" bestFit="1" customWidth="1"/>
    <col min="3075" max="3075" width="9.140625" style="94"/>
    <col min="3076" max="3076" width="11.140625" style="94" customWidth="1"/>
    <col min="3077" max="3319" width="9.140625" style="94"/>
    <col min="3320" max="3321" width="3.7109375" style="94" customWidth="1"/>
    <col min="3322" max="3322" width="8.7109375" style="94" customWidth="1"/>
    <col min="3323" max="3323" width="17.7109375" style="94" customWidth="1"/>
    <col min="3324" max="3324" width="50.7109375" style="94" customWidth="1"/>
    <col min="3325" max="3325" width="11.7109375" style="94" customWidth="1"/>
    <col min="3326" max="3326" width="10.85546875" style="94" customWidth="1"/>
    <col min="3327" max="3327" width="12.28515625" style="94" customWidth="1"/>
    <col min="3328" max="3328" width="11.7109375" style="94" customWidth="1"/>
    <col min="3329" max="3329" width="10.7109375" style="94" customWidth="1"/>
    <col min="3330" max="3330" width="11.7109375" style="94" bestFit="1" customWidth="1"/>
    <col min="3331" max="3331" width="9.140625" style="94"/>
    <col min="3332" max="3332" width="11.140625" style="94" customWidth="1"/>
    <col min="3333" max="3575" width="9.140625" style="94"/>
    <col min="3576" max="3577" width="3.7109375" style="94" customWidth="1"/>
    <col min="3578" max="3578" width="8.7109375" style="94" customWidth="1"/>
    <col min="3579" max="3579" width="17.7109375" style="94" customWidth="1"/>
    <col min="3580" max="3580" width="50.7109375" style="94" customWidth="1"/>
    <col min="3581" max="3581" width="11.7109375" style="94" customWidth="1"/>
    <col min="3582" max="3582" width="10.85546875" style="94" customWidth="1"/>
    <col min="3583" max="3583" width="12.28515625" style="94" customWidth="1"/>
    <col min="3584" max="3584" width="11.7109375" style="94" customWidth="1"/>
    <col min="3585" max="3585" width="10.7109375" style="94" customWidth="1"/>
    <col min="3586" max="3586" width="11.7109375" style="94" bestFit="1" customWidth="1"/>
    <col min="3587" max="3587" width="9.140625" style="94"/>
    <col min="3588" max="3588" width="11.140625" style="94" customWidth="1"/>
    <col min="3589" max="3831" width="9.140625" style="94"/>
    <col min="3832" max="3833" width="3.7109375" style="94" customWidth="1"/>
    <col min="3834" max="3834" width="8.7109375" style="94" customWidth="1"/>
    <col min="3835" max="3835" width="17.7109375" style="94" customWidth="1"/>
    <col min="3836" max="3836" width="50.7109375" style="94" customWidth="1"/>
    <col min="3837" max="3837" width="11.7109375" style="94" customWidth="1"/>
    <col min="3838" max="3838" width="10.85546875" style="94" customWidth="1"/>
    <col min="3839" max="3839" width="12.28515625" style="94" customWidth="1"/>
    <col min="3840" max="3840" width="11.7109375" style="94" customWidth="1"/>
    <col min="3841" max="3841" width="10.7109375" style="94" customWidth="1"/>
    <col min="3842" max="3842" width="11.7109375" style="94" bestFit="1" customWidth="1"/>
    <col min="3843" max="3843" width="9.140625" style="94"/>
    <col min="3844" max="3844" width="11.140625" style="94" customWidth="1"/>
    <col min="3845" max="4087" width="9.140625" style="94"/>
    <col min="4088" max="4089" width="3.7109375" style="94" customWidth="1"/>
    <col min="4090" max="4090" width="8.7109375" style="94" customWidth="1"/>
    <col min="4091" max="4091" width="17.7109375" style="94" customWidth="1"/>
    <col min="4092" max="4092" width="50.7109375" style="94" customWidth="1"/>
    <col min="4093" max="4093" width="11.7109375" style="94" customWidth="1"/>
    <col min="4094" max="4094" width="10.85546875" style="94" customWidth="1"/>
    <col min="4095" max="4095" width="12.28515625" style="94" customWidth="1"/>
    <col min="4096" max="4096" width="11.7109375" style="94" customWidth="1"/>
    <col min="4097" max="4097" width="10.7109375" style="94" customWidth="1"/>
    <col min="4098" max="4098" width="11.7109375" style="94" bestFit="1" customWidth="1"/>
    <col min="4099" max="4099" width="9.140625" style="94"/>
    <col min="4100" max="4100" width="11.140625" style="94" customWidth="1"/>
    <col min="4101" max="4343" width="9.140625" style="94"/>
    <col min="4344" max="4345" width="3.7109375" style="94" customWidth="1"/>
    <col min="4346" max="4346" width="8.7109375" style="94" customWidth="1"/>
    <col min="4347" max="4347" width="17.7109375" style="94" customWidth="1"/>
    <col min="4348" max="4348" width="50.7109375" style="94" customWidth="1"/>
    <col min="4349" max="4349" width="11.7109375" style="94" customWidth="1"/>
    <col min="4350" max="4350" width="10.85546875" style="94" customWidth="1"/>
    <col min="4351" max="4351" width="12.28515625" style="94" customWidth="1"/>
    <col min="4352" max="4352" width="11.7109375" style="94" customWidth="1"/>
    <col min="4353" max="4353" width="10.7109375" style="94" customWidth="1"/>
    <col min="4354" max="4354" width="11.7109375" style="94" bestFit="1" customWidth="1"/>
    <col min="4355" max="4355" width="9.140625" style="94"/>
    <col min="4356" max="4356" width="11.140625" style="94" customWidth="1"/>
    <col min="4357" max="4599" width="9.140625" style="94"/>
    <col min="4600" max="4601" width="3.7109375" style="94" customWidth="1"/>
    <col min="4602" max="4602" width="8.7109375" style="94" customWidth="1"/>
    <col min="4603" max="4603" width="17.7109375" style="94" customWidth="1"/>
    <col min="4604" max="4604" width="50.7109375" style="94" customWidth="1"/>
    <col min="4605" max="4605" width="11.7109375" style="94" customWidth="1"/>
    <col min="4606" max="4606" width="10.85546875" style="94" customWidth="1"/>
    <col min="4607" max="4607" width="12.28515625" style="94" customWidth="1"/>
    <col min="4608" max="4608" width="11.7109375" style="94" customWidth="1"/>
    <col min="4609" max="4609" width="10.7109375" style="94" customWidth="1"/>
    <col min="4610" max="4610" width="11.7109375" style="94" bestFit="1" customWidth="1"/>
    <col min="4611" max="4611" width="9.140625" style="94"/>
    <col min="4612" max="4612" width="11.140625" style="94" customWidth="1"/>
    <col min="4613" max="4855" width="9.140625" style="94"/>
    <col min="4856" max="4857" width="3.7109375" style="94" customWidth="1"/>
    <col min="4858" max="4858" width="8.7109375" style="94" customWidth="1"/>
    <col min="4859" max="4859" width="17.7109375" style="94" customWidth="1"/>
    <col min="4860" max="4860" width="50.7109375" style="94" customWidth="1"/>
    <col min="4861" max="4861" width="11.7109375" style="94" customWidth="1"/>
    <col min="4862" max="4862" width="10.85546875" style="94" customWidth="1"/>
    <col min="4863" max="4863" width="12.28515625" style="94" customWidth="1"/>
    <col min="4864" max="4864" width="11.7109375" style="94" customWidth="1"/>
    <col min="4865" max="4865" width="10.7109375" style="94" customWidth="1"/>
    <col min="4866" max="4866" width="11.7109375" style="94" bestFit="1" customWidth="1"/>
    <col min="4867" max="4867" width="9.140625" style="94"/>
    <col min="4868" max="4868" width="11.140625" style="94" customWidth="1"/>
    <col min="4869" max="5111" width="9.140625" style="94"/>
    <col min="5112" max="5113" width="3.7109375" style="94" customWidth="1"/>
    <col min="5114" max="5114" width="8.7109375" style="94" customWidth="1"/>
    <col min="5115" max="5115" width="17.7109375" style="94" customWidth="1"/>
    <col min="5116" max="5116" width="50.7109375" style="94" customWidth="1"/>
    <col min="5117" max="5117" width="11.7109375" style="94" customWidth="1"/>
    <col min="5118" max="5118" width="10.85546875" style="94" customWidth="1"/>
    <col min="5119" max="5119" width="12.28515625" style="94" customWidth="1"/>
    <col min="5120" max="5120" width="11.7109375" style="94" customWidth="1"/>
    <col min="5121" max="5121" width="10.7109375" style="94" customWidth="1"/>
    <col min="5122" max="5122" width="11.7109375" style="94" bestFit="1" customWidth="1"/>
    <col min="5123" max="5123" width="9.140625" style="94"/>
    <col min="5124" max="5124" width="11.140625" style="94" customWidth="1"/>
    <col min="5125" max="5367" width="9.140625" style="94"/>
    <col min="5368" max="5369" width="3.7109375" style="94" customWidth="1"/>
    <col min="5370" max="5370" width="8.7109375" style="94" customWidth="1"/>
    <col min="5371" max="5371" width="17.7109375" style="94" customWidth="1"/>
    <col min="5372" max="5372" width="50.7109375" style="94" customWidth="1"/>
    <col min="5373" max="5373" width="11.7109375" style="94" customWidth="1"/>
    <col min="5374" max="5374" width="10.85546875" style="94" customWidth="1"/>
    <col min="5375" max="5375" width="12.28515625" style="94" customWidth="1"/>
    <col min="5376" max="5376" width="11.7109375" style="94" customWidth="1"/>
    <col min="5377" max="5377" width="10.7109375" style="94" customWidth="1"/>
    <col min="5378" max="5378" width="11.7109375" style="94" bestFit="1" customWidth="1"/>
    <col min="5379" max="5379" width="9.140625" style="94"/>
    <col min="5380" max="5380" width="11.140625" style="94" customWidth="1"/>
    <col min="5381" max="5623" width="9.140625" style="94"/>
    <col min="5624" max="5625" width="3.7109375" style="94" customWidth="1"/>
    <col min="5626" max="5626" width="8.7109375" style="94" customWidth="1"/>
    <col min="5627" max="5627" width="17.7109375" style="94" customWidth="1"/>
    <col min="5628" max="5628" width="50.7109375" style="94" customWidth="1"/>
    <col min="5629" max="5629" width="11.7109375" style="94" customWidth="1"/>
    <col min="5630" max="5630" width="10.85546875" style="94" customWidth="1"/>
    <col min="5631" max="5631" width="12.28515625" style="94" customWidth="1"/>
    <col min="5632" max="5632" width="11.7109375" style="94" customWidth="1"/>
    <col min="5633" max="5633" width="10.7109375" style="94" customWidth="1"/>
    <col min="5634" max="5634" width="11.7109375" style="94" bestFit="1" customWidth="1"/>
    <col min="5635" max="5635" width="9.140625" style="94"/>
    <col min="5636" max="5636" width="11.140625" style="94" customWidth="1"/>
    <col min="5637" max="5879" width="9.140625" style="94"/>
    <col min="5880" max="5881" width="3.7109375" style="94" customWidth="1"/>
    <col min="5882" max="5882" width="8.7109375" style="94" customWidth="1"/>
    <col min="5883" max="5883" width="17.7109375" style="94" customWidth="1"/>
    <col min="5884" max="5884" width="50.7109375" style="94" customWidth="1"/>
    <col min="5885" max="5885" width="11.7109375" style="94" customWidth="1"/>
    <col min="5886" max="5886" width="10.85546875" style="94" customWidth="1"/>
    <col min="5887" max="5887" width="12.28515625" style="94" customWidth="1"/>
    <col min="5888" max="5888" width="11.7109375" style="94" customWidth="1"/>
    <col min="5889" max="5889" width="10.7109375" style="94" customWidth="1"/>
    <col min="5890" max="5890" width="11.7109375" style="94" bestFit="1" customWidth="1"/>
    <col min="5891" max="5891" width="9.140625" style="94"/>
    <col min="5892" max="5892" width="11.140625" style="94" customWidth="1"/>
    <col min="5893" max="6135" width="9.140625" style="94"/>
    <col min="6136" max="6137" width="3.7109375" style="94" customWidth="1"/>
    <col min="6138" max="6138" width="8.7109375" style="94" customWidth="1"/>
    <col min="6139" max="6139" width="17.7109375" style="94" customWidth="1"/>
    <col min="6140" max="6140" width="50.7109375" style="94" customWidth="1"/>
    <col min="6141" max="6141" width="11.7109375" style="94" customWidth="1"/>
    <col min="6142" max="6142" width="10.85546875" style="94" customWidth="1"/>
    <col min="6143" max="6143" width="12.28515625" style="94" customWidth="1"/>
    <col min="6144" max="6144" width="11.7109375" style="94" customWidth="1"/>
    <col min="6145" max="6145" width="10.7109375" style="94" customWidth="1"/>
    <col min="6146" max="6146" width="11.7109375" style="94" bestFit="1" customWidth="1"/>
    <col min="6147" max="6147" width="9.140625" style="94"/>
    <col min="6148" max="6148" width="11.140625" style="94" customWidth="1"/>
    <col min="6149" max="6391" width="9.140625" style="94"/>
    <col min="6392" max="6393" width="3.7109375" style="94" customWidth="1"/>
    <col min="6394" max="6394" width="8.7109375" style="94" customWidth="1"/>
    <col min="6395" max="6395" width="17.7109375" style="94" customWidth="1"/>
    <col min="6396" max="6396" width="50.7109375" style="94" customWidth="1"/>
    <col min="6397" max="6397" width="11.7109375" style="94" customWidth="1"/>
    <col min="6398" max="6398" width="10.85546875" style="94" customWidth="1"/>
    <col min="6399" max="6399" width="12.28515625" style="94" customWidth="1"/>
    <col min="6400" max="6400" width="11.7109375" style="94" customWidth="1"/>
    <col min="6401" max="6401" width="10.7109375" style="94" customWidth="1"/>
    <col min="6402" max="6402" width="11.7109375" style="94" bestFit="1" customWidth="1"/>
    <col min="6403" max="6403" width="9.140625" style="94"/>
    <col min="6404" max="6404" width="11.140625" style="94" customWidth="1"/>
    <col min="6405" max="6647" width="9.140625" style="94"/>
    <col min="6648" max="6649" width="3.7109375" style="94" customWidth="1"/>
    <col min="6650" max="6650" width="8.7109375" style="94" customWidth="1"/>
    <col min="6651" max="6651" width="17.7109375" style="94" customWidth="1"/>
    <col min="6652" max="6652" width="50.7109375" style="94" customWidth="1"/>
    <col min="6653" max="6653" width="11.7109375" style="94" customWidth="1"/>
    <col min="6654" max="6654" width="10.85546875" style="94" customWidth="1"/>
    <col min="6655" max="6655" width="12.28515625" style="94" customWidth="1"/>
    <col min="6656" max="6656" width="11.7109375" style="94" customWidth="1"/>
    <col min="6657" max="6657" width="10.7109375" style="94" customWidth="1"/>
    <col min="6658" max="6658" width="11.7109375" style="94" bestFit="1" customWidth="1"/>
    <col min="6659" max="6659" width="9.140625" style="94"/>
    <col min="6660" max="6660" width="11.140625" style="94" customWidth="1"/>
    <col min="6661" max="6903" width="9.140625" style="94"/>
    <col min="6904" max="6905" width="3.7109375" style="94" customWidth="1"/>
    <col min="6906" max="6906" width="8.7109375" style="94" customWidth="1"/>
    <col min="6907" max="6907" width="17.7109375" style="94" customWidth="1"/>
    <col min="6908" max="6908" width="50.7109375" style="94" customWidth="1"/>
    <col min="6909" max="6909" width="11.7109375" style="94" customWidth="1"/>
    <col min="6910" max="6910" width="10.85546875" style="94" customWidth="1"/>
    <col min="6911" max="6911" width="12.28515625" style="94" customWidth="1"/>
    <col min="6912" max="6912" width="11.7109375" style="94" customWidth="1"/>
    <col min="6913" max="6913" width="10.7109375" style="94" customWidth="1"/>
    <col min="6914" max="6914" width="11.7109375" style="94" bestFit="1" customWidth="1"/>
    <col min="6915" max="6915" width="9.140625" style="94"/>
    <col min="6916" max="6916" width="11.140625" style="94" customWidth="1"/>
    <col min="6917" max="7159" width="9.140625" style="94"/>
    <col min="7160" max="7161" width="3.7109375" style="94" customWidth="1"/>
    <col min="7162" max="7162" width="8.7109375" style="94" customWidth="1"/>
    <col min="7163" max="7163" width="17.7109375" style="94" customWidth="1"/>
    <col min="7164" max="7164" width="50.7109375" style="94" customWidth="1"/>
    <col min="7165" max="7165" width="11.7109375" style="94" customWidth="1"/>
    <col min="7166" max="7166" width="10.85546875" style="94" customWidth="1"/>
    <col min="7167" max="7167" width="12.28515625" style="94" customWidth="1"/>
    <col min="7168" max="7168" width="11.7109375" style="94" customWidth="1"/>
    <col min="7169" max="7169" width="10.7109375" style="94" customWidth="1"/>
    <col min="7170" max="7170" width="11.7109375" style="94" bestFit="1" customWidth="1"/>
    <col min="7171" max="7171" width="9.140625" style="94"/>
    <col min="7172" max="7172" width="11.140625" style="94" customWidth="1"/>
    <col min="7173" max="7415" width="9.140625" style="94"/>
    <col min="7416" max="7417" width="3.7109375" style="94" customWidth="1"/>
    <col min="7418" max="7418" width="8.7109375" style="94" customWidth="1"/>
    <col min="7419" max="7419" width="17.7109375" style="94" customWidth="1"/>
    <col min="7420" max="7420" width="50.7109375" style="94" customWidth="1"/>
    <col min="7421" max="7421" width="11.7109375" style="94" customWidth="1"/>
    <col min="7422" max="7422" width="10.85546875" style="94" customWidth="1"/>
    <col min="7423" max="7423" width="12.28515625" style="94" customWidth="1"/>
    <col min="7424" max="7424" width="11.7109375" style="94" customWidth="1"/>
    <col min="7425" max="7425" width="10.7109375" style="94" customWidth="1"/>
    <col min="7426" max="7426" width="11.7109375" style="94" bestFit="1" customWidth="1"/>
    <col min="7427" max="7427" width="9.140625" style="94"/>
    <col min="7428" max="7428" width="11.140625" style="94" customWidth="1"/>
    <col min="7429" max="7671" width="9.140625" style="94"/>
    <col min="7672" max="7673" width="3.7109375" style="94" customWidth="1"/>
    <col min="7674" max="7674" width="8.7109375" style="94" customWidth="1"/>
    <col min="7675" max="7675" width="17.7109375" style="94" customWidth="1"/>
    <col min="7676" max="7676" width="50.7109375" style="94" customWidth="1"/>
    <col min="7677" max="7677" width="11.7109375" style="94" customWidth="1"/>
    <col min="7678" max="7678" width="10.85546875" style="94" customWidth="1"/>
    <col min="7679" max="7679" width="12.28515625" style="94" customWidth="1"/>
    <col min="7680" max="7680" width="11.7109375" style="94" customWidth="1"/>
    <col min="7681" max="7681" width="10.7109375" style="94" customWidth="1"/>
    <col min="7682" max="7682" width="11.7109375" style="94" bestFit="1" customWidth="1"/>
    <col min="7683" max="7683" width="9.140625" style="94"/>
    <col min="7684" max="7684" width="11.140625" style="94" customWidth="1"/>
    <col min="7685" max="7927" width="9.140625" style="94"/>
    <col min="7928" max="7929" width="3.7109375" style="94" customWidth="1"/>
    <col min="7930" max="7930" width="8.7109375" style="94" customWidth="1"/>
    <col min="7931" max="7931" width="17.7109375" style="94" customWidth="1"/>
    <col min="7932" max="7932" width="50.7109375" style="94" customWidth="1"/>
    <col min="7933" max="7933" width="11.7109375" style="94" customWidth="1"/>
    <col min="7934" max="7934" width="10.85546875" style="94" customWidth="1"/>
    <col min="7935" max="7935" width="12.28515625" style="94" customWidth="1"/>
    <col min="7936" max="7936" width="11.7109375" style="94" customWidth="1"/>
    <col min="7937" max="7937" width="10.7109375" style="94" customWidth="1"/>
    <col min="7938" max="7938" width="11.7109375" style="94" bestFit="1" customWidth="1"/>
    <col min="7939" max="7939" width="9.140625" style="94"/>
    <col min="7940" max="7940" width="11.140625" style="94" customWidth="1"/>
    <col min="7941" max="8183" width="9.140625" style="94"/>
    <col min="8184" max="8185" width="3.7109375" style="94" customWidth="1"/>
    <col min="8186" max="8186" width="8.7109375" style="94" customWidth="1"/>
    <col min="8187" max="8187" width="17.7109375" style="94" customWidth="1"/>
    <col min="8188" max="8188" width="50.7109375" style="94" customWidth="1"/>
    <col min="8189" max="8189" width="11.7109375" style="94" customWidth="1"/>
    <col min="8190" max="8190" width="10.85546875" style="94" customWidth="1"/>
    <col min="8191" max="8191" width="12.28515625" style="94" customWidth="1"/>
    <col min="8192" max="8192" width="11.7109375" style="94" customWidth="1"/>
    <col min="8193" max="8193" width="10.7109375" style="94" customWidth="1"/>
    <col min="8194" max="8194" width="11.7109375" style="94" bestFit="1" customWidth="1"/>
    <col min="8195" max="8195" width="9.140625" style="94"/>
    <col min="8196" max="8196" width="11.140625" style="94" customWidth="1"/>
    <col min="8197" max="8439" width="9.140625" style="94"/>
    <col min="8440" max="8441" width="3.7109375" style="94" customWidth="1"/>
    <col min="8442" max="8442" width="8.7109375" style="94" customWidth="1"/>
    <col min="8443" max="8443" width="17.7109375" style="94" customWidth="1"/>
    <col min="8444" max="8444" width="50.7109375" style="94" customWidth="1"/>
    <col min="8445" max="8445" width="11.7109375" style="94" customWidth="1"/>
    <col min="8446" max="8446" width="10.85546875" style="94" customWidth="1"/>
    <col min="8447" max="8447" width="12.28515625" style="94" customWidth="1"/>
    <col min="8448" max="8448" width="11.7109375" style="94" customWidth="1"/>
    <col min="8449" max="8449" width="10.7109375" style="94" customWidth="1"/>
    <col min="8450" max="8450" width="11.7109375" style="94" bestFit="1" customWidth="1"/>
    <col min="8451" max="8451" width="9.140625" style="94"/>
    <col min="8452" max="8452" width="11.140625" style="94" customWidth="1"/>
    <col min="8453" max="8695" width="9.140625" style="94"/>
    <col min="8696" max="8697" width="3.7109375" style="94" customWidth="1"/>
    <col min="8698" max="8698" width="8.7109375" style="94" customWidth="1"/>
    <col min="8699" max="8699" width="17.7109375" style="94" customWidth="1"/>
    <col min="8700" max="8700" width="50.7109375" style="94" customWidth="1"/>
    <col min="8701" max="8701" width="11.7109375" style="94" customWidth="1"/>
    <col min="8702" max="8702" width="10.85546875" style="94" customWidth="1"/>
    <col min="8703" max="8703" width="12.28515625" style="94" customWidth="1"/>
    <col min="8704" max="8704" width="11.7109375" style="94" customWidth="1"/>
    <col min="8705" max="8705" width="10.7109375" style="94" customWidth="1"/>
    <col min="8706" max="8706" width="11.7109375" style="94" bestFit="1" customWidth="1"/>
    <col min="8707" max="8707" width="9.140625" style="94"/>
    <col min="8708" max="8708" width="11.140625" style="94" customWidth="1"/>
    <col min="8709" max="8951" width="9.140625" style="94"/>
    <col min="8952" max="8953" width="3.7109375" style="94" customWidth="1"/>
    <col min="8954" max="8954" width="8.7109375" style="94" customWidth="1"/>
    <col min="8955" max="8955" width="17.7109375" style="94" customWidth="1"/>
    <col min="8956" max="8956" width="50.7109375" style="94" customWidth="1"/>
    <col min="8957" max="8957" width="11.7109375" style="94" customWidth="1"/>
    <col min="8958" max="8958" width="10.85546875" style="94" customWidth="1"/>
    <col min="8959" max="8959" width="12.28515625" style="94" customWidth="1"/>
    <col min="8960" max="8960" width="11.7109375" style="94" customWidth="1"/>
    <col min="8961" max="8961" width="10.7109375" style="94" customWidth="1"/>
    <col min="8962" max="8962" width="11.7109375" style="94" bestFit="1" customWidth="1"/>
    <col min="8963" max="8963" width="9.140625" style="94"/>
    <col min="8964" max="8964" width="11.140625" style="94" customWidth="1"/>
    <col min="8965" max="9207" width="9.140625" style="94"/>
    <col min="9208" max="9209" width="3.7109375" style="94" customWidth="1"/>
    <col min="9210" max="9210" width="8.7109375" style="94" customWidth="1"/>
    <col min="9211" max="9211" width="17.7109375" style="94" customWidth="1"/>
    <col min="9212" max="9212" width="50.7109375" style="94" customWidth="1"/>
    <col min="9213" max="9213" width="11.7109375" style="94" customWidth="1"/>
    <col min="9214" max="9214" width="10.85546875" style="94" customWidth="1"/>
    <col min="9215" max="9215" width="12.28515625" style="94" customWidth="1"/>
    <col min="9216" max="9216" width="11.7109375" style="94" customWidth="1"/>
    <col min="9217" max="9217" width="10.7109375" style="94" customWidth="1"/>
    <col min="9218" max="9218" width="11.7109375" style="94" bestFit="1" customWidth="1"/>
    <col min="9219" max="9219" width="9.140625" style="94"/>
    <col min="9220" max="9220" width="11.140625" style="94" customWidth="1"/>
    <col min="9221" max="9463" width="9.140625" style="94"/>
    <col min="9464" max="9465" width="3.7109375" style="94" customWidth="1"/>
    <col min="9466" max="9466" width="8.7109375" style="94" customWidth="1"/>
    <col min="9467" max="9467" width="17.7109375" style="94" customWidth="1"/>
    <col min="9468" max="9468" width="50.7109375" style="94" customWidth="1"/>
    <col min="9469" max="9469" width="11.7109375" style="94" customWidth="1"/>
    <col min="9470" max="9470" width="10.85546875" style="94" customWidth="1"/>
    <col min="9471" max="9471" width="12.28515625" style="94" customWidth="1"/>
    <col min="9472" max="9472" width="11.7109375" style="94" customWidth="1"/>
    <col min="9473" max="9473" width="10.7109375" style="94" customWidth="1"/>
    <col min="9474" max="9474" width="11.7109375" style="94" bestFit="1" customWidth="1"/>
    <col min="9475" max="9475" width="9.140625" style="94"/>
    <col min="9476" max="9476" width="11.140625" style="94" customWidth="1"/>
    <col min="9477" max="9719" width="9.140625" style="94"/>
    <col min="9720" max="9721" width="3.7109375" style="94" customWidth="1"/>
    <col min="9722" max="9722" width="8.7109375" style="94" customWidth="1"/>
    <col min="9723" max="9723" width="17.7109375" style="94" customWidth="1"/>
    <col min="9724" max="9724" width="50.7109375" style="94" customWidth="1"/>
    <col min="9725" max="9725" width="11.7109375" style="94" customWidth="1"/>
    <col min="9726" max="9726" width="10.85546875" style="94" customWidth="1"/>
    <col min="9727" max="9727" width="12.28515625" style="94" customWidth="1"/>
    <col min="9728" max="9728" width="11.7109375" style="94" customWidth="1"/>
    <col min="9729" max="9729" width="10.7109375" style="94" customWidth="1"/>
    <col min="9730" max="9730" width="11.7109375" style="94" bestFit="1" customWidth="1"/>
    <col min="9731" max="9731" width="9.140625" style="94"/>
    <col min="9732" max="9732" width="11.140625" style="94" customWidth="1"/>
    <col min="9733" max="9975" width="9.140625" style="94"/>
    <col min="9976" max="9977" width="3.7109375" style="94" customWidth="1"/>
    <col min="9978" max="9978" width="8.7109375" style="94" customWidth="1"/>
    <col min="9979" max="9979" width="17.7109375" style="94" customWidth="1"/>
    <col min="9980" max="9980" width="50.7109375" style="94" customWidth="1"/>
    <col min="9981" max="9981" width="11.7109375" style="94" customWidth="1"/>
    <col min="9982" max="9982" width="10.85546875" style="94" customWidth="1"/>
    <col min="9983" max="9983" width="12.28515625" style="94" customWidth="1"/>
    <col min="9984" max="9984" width="11.7109375" style="94" customWidth="1"/>
    <col min="9985" max="9985" width="10.7109375" style="94" customWidth="1"/>
    <col min="9986" max="9986" width="11.7109375" style="94" bestFit="1" customWidth="1"/>
    <col min="9987" max="9987" width="9.140625" style="94"/>
    <col min="9988" max="9988" width="11.140625" style="94" customWidth="1"/>
    <col min="9989" max="10231" width="9.140625" style="94"/>
    <col min="10232" max="10233" width="3.7109375" style="94" customWidth="1"/>
    <col min="10234" max="10234" width="8.7109375" style="94" customWidth="1"/>
    <col min="10235" max="10235" width="17.7109375" style="94" customWidth="1"/>
    <col min="10236" max="10236" width="50.7109375" style="94" customWidth="1"/>
    <col min="10237" max="10237" width="11.7109375" style="94" customWidth="1"/>
    <col min="10238" max="10238" width="10.85546875" style="94" customWidth="1"/>
    <col min="10239" max="10239" width="12.28515625" style="94" customWidth="1"/>
    <col min="10240" max="10240" width="11.7109375" style="94" customWidth="1"/>
    <col min="10241" max="10241" width="10.7109375" style="94" customWidth="1"/>
    <col min="10242" max="10242" width="11.7109375" style="94" bestFit="1" customWidth="1"/>
    <col min="10243" max="10243" width="9.140625" style="94"/>
    <col min="10244" max="10244" width="11.140625" style="94" customWidth="1"/>
    <col min="10245" max="10487" width="9.140625" style="94"/>
    <col min="10488" max="10489" width="3.7109375" style="94" customWidth="1"/>
    <col min="10490" max="10490" width="8.7109375" style="94" customWidth="1"/>
    <col min="10491" max="10491" width="17.7109375" style="94" customWidth="1"/>
    <col min="10492" max="10492" width="50.7109375" style="94" customWidth="1"/>
    <col min="10493" max="10493" width="11.7109375" style="94" customWidth="1"/>
    <col min="10494" max="10494" width="10.85546875" style="94" customWidth="1"/>
    <col min="10495" max="10495" width="12.28515625" style="94" customWidth="1"/>
    <col min="10496" max="10496" width="11.7109375" style="94" customWidth="1"/>
    <col min="10497" max="10497" width="10.7109375" style="94" customWidth="1"/>
    <col min="10498" max="10498" width="11.7109375" style="94" bestFit="1" customWidth="1"/>
    <col min="10499" max="10499" width="9.140625" style="94"/>
    <col min="10500" max="10500" width="11.140625" style="94" customWidth="1"/>
    <col min="10501" max="10743" width="9.140625" style="94"/>
    <col min="10744" max="10745" width="3.7109375" style="94" customWidth="1"/>
    <col min="10746" max="10746" width="8.7109375" style="94" customWidth="1"/>
    <col min="10747" max="10747" width="17.7109375" style="94" customWidth="1"/>
    <col min="10748" max="10748" width="50.7109375" style="94" customWidth="1"/>
    <col min="10749" max="10749" width="11.7109375" style="94" customWidth="1"/>
    <col min="10750" max="10750" width="10.85546875" style="94" customWidth="1"/>
    <col min="10751" max="10751" width="12.28515625" style="94" customWidth="1"/>
    <col min="10752" max="10752" width="11.7109375" style="94" customWidth="1"/>
    <col min="10753" max="10753" width="10.7109375" style="94" customWidth="1"/>
    <col min="10754" max="10754" width="11.7109375" style="94" bestFit="1" customWidth="1"/>
    <col min="10755" max="10755" width="9.140625" style="94"/>
    <col min="10756" max="10756" width="11.140625" style="94" customWidth="1"/>
    <col min="10757" max="10999" width="9.140625" style="94"/>
    <col min="11000" max="11001" width="3.7109375" style="94" customWidth="1"/>
    <col min="11002" max="11002" width="8.7109375" style="94" customWidth="1"/>
    <col min="11003" max="11003" width="17.7109375" style="94" customWidth="1"/>
    <col min="11004" max="11004" width="50.7109375" style="94" customWidth="1"/>
    <col min="11005" max="11005" width="11.7109375" style="94" customWidth="1"/>
    <col min="11006" max="11006" width="10.85546875" style="94" customWidth="1"/>
    <col min="11007" max="11007" width="12.28515625" style="94" customWidth="1"/>
    <col min="11008" max="11008" width="11.7109375" style="94" customWidth="1"/>
    <col min="11009" max="11009" width="10.7109375" style="94" customWidth="1"/>
    <col min="11010" max="11010" width="11.7109375" style="94" bestFit="1" customWidth="1"/>
    <col min="11011" max="11011" width="9.140625" style="94"/>
    <col min="11012" max="11012" width="11.140625" style="94" customWidth="1"/>
    <col min="11013" max="11255" width="9.140625" style="94"/>
    <col min="11256" max="11257" width="3.7109375" style="94" customWidth="1"/>
    <col min="11258" max="11258" width="8.7109375" style="94" customWidth="1"/>
    <col min="11259" max="11259" width="17.7109375" style="94" customWidth="1"/>
    <col min="11260" max="11260" width="50.7109375" style="94" customWidth="1"/>
    <col min="11261" max="11261" width="11.7109375" style="94" customWidth="1"/>
    <col min="11262" max="11262" width="10.85546875" style="94" customWidth="1"/>
    <col min="11263" max="11263" width="12.28515625" style="94" customWidth="1"/>
    <col min="11264" max="11264" width="11.7109375" style="94" customWidth="1"/>
    <col min="11265" max="11265" width="10.7109375" style="94" customWidth="1"/>
    <col min="11266" max="11266" width="11.7109375" style="94" bestFit="1" customWidth="1"/>
    <col min="11267" max="11267" width="9.140625" style="94"/>
    <col min="11268" max="11268" width="11.140625" style="94" customWidth="1"/>
    <col min="11269" max="11511" width="9.140625" style="94"/>
    <col min="11512" max="11513" width="3.7109375" style="94" customWidth="1"/>
    <col min="11514" max="11514" width="8.7109375" style="94" customWidth="1"/>
    <col min="11515" max="11515" width="17.7109375" style="94" customWidth="1"/>
    <col min="11516" max="11516" width="50.7109375" style="94" customWidth="1"/>
    <col min="11517" max="11517" width="11.7109375" style="94" customWidth="1"/>
    <col min="11518" max="11518" width="10.85546875" style="94" customWidth="1"/>
    <col min="11519" max="11519" width="12.28515625" style="94" customWidth="1"/>
    <col min="11520" max="11520" width="11.7109375" style="94" customWidth="1"/>
    <col min="11521" max="11521" width="10.7109375" style="94" customWidth="1"/>
    <col min="11522" max="11522" width="11.7109375" style="94" bestFit="1" customWidth="1"/>
    <col min="11523" max="11523" width="9.140625" style="94"/>
    <col min="11524" max="11524" width="11.140625" style="94" customWidth="1"/>
    <col min="11525" max="11767" width="9.140625" style="94"/>
    <col min="11768" max="11769" width="3.7109375" style="94" customWidth="1"/>
    <col min="11770" max="11770" width="8.7109375" style="94" customWidth="1"/>
    <col min="11771" max="11771" width="17.7109375" style="94" customWidth="1"/>
    <col min="11772" max="11772" width="50.7109375" style="94" customWidth="1"/>
    <col min="11773" max="11773" width="11.7109375" style="94" customWidth="1"/>
    <col min="11774" max="11774" width="10.85546875" style="94" customWidth="1"/>
    <col min="11775" max="11775" width="12.28515625" style="94" customWidth="1"/>
    <col min="11776" max="11776" width="11.7109375" style="94" customWidth="1"/>
    <col min="11777" max="11777" width="10.7109375" style="94" customWidth="1"/>
    <col min="11778" max="11778" width="11.7109375" style="94" bestFit="1" customWidth="1"/>
    <col min="11779" max="11779" width="9.140625" style="94"/>
    <col min="11780" max="11780" width="11.140625" style="94" customWidth="1"/>
    <col min="11781" max="12023" width="9.140625" style="94"/>
    <col min="12024" max="12025" width="3.7109375" style="94" customWidth="1"/>
    <col min="12026" max="12026" width="8.7109375" style="94" customWidth="1"/>
    <col min="12027" max="12027" width="17.7109375" style="94" customWidth="1"/>
    <col min="12028" max="12028" width="50.7109375" style="94" customWidth="1"/>
    <col min="12029" max="12029" width="11.7109375" style="94" customWidth="1"/>
    <col min="12030" max="12030" width="10.85546875" style="94" customWidth="1"/>
    <col min="12031" max="12031" width="12.28515625" style="94" customWidth="1"/>
    <col min="12032" max="12032" width="11.7109375" style="94" customWidth="1"/>
    <col min="12033" max="12033" width="10.7109375" style="94" customWidth="1"/>
    <col min="12034" max="12034" width="11.7109375" style="94" bestFit="1" customWidth="1"/>
    <col min="12035" max="12035" width="9.140625" style="94"/>
    <col min="12036" max="12036" width="11.140625" style="94" customWidth="1"/>
    <col min="12037" max="12279" width="9.140625" style="94"/>
    <col min="12280" max="12281" width="3.7109375" style="94" customWidth="1"/>
    <col min="12282" max="12282" width="8.7109375" style="94" customWidth="1"/>
    <col min="12283" max="12283" width="17.7109375" style="94" customWidth="1"/>
    <col min="12284" max="12284" width="50.7109375" style="94" customWidth="1"/>
    <col min="12285" max="12285" width="11.7109375" style="94" customWidth="1"/>
    <col min="12286" max="12286" width="10.85546875" style="94" customWidth="1"/>
    <col min="12287" max="12287" width="12.28515625" style="94" customWidth="1"/>
    <col min="12288" max="12288" width="11.7109375" style="94" customWidth="1"/>
    <col min="12289" max="12289" width="10.7109375" style="94" customWidth="1"/>
    <col min="12290" max="12290" width="11.7109375" style="94" bestFit="1" customWidth="1"/>
    <col min="12291" max="12291" width="9.140625" style="94"/>
    <col min="12292" max="12292" width="11.140625" style="94" customWidth="1"/>
    <col min="12293" max="12535" width="9.140625" style="94"/>
    <col min="12536" max="12537" width="3.7109375" style="94" customWidth="1"/>
    <col min="12538" max="12538" width="8.7109375" style="94" customWidth="1"/>
    <col min="12539" max="12539" width="17.7109375" style="94" customWidth="1"/>
    <col min="12540" max="12540" width="50.7109375" style="94" customWidth="1"/>
    <col min="12541" max="12541" width="11.7109375" style="94" customWidth="1"/>
    <col min="12542" max="12542" width="10.85546875" style="94" customWidth="1"/>
    <col min="12543" max="12543" width="12.28515625" style="94" customWidth="1"/>
    <col min="12544" max="12544" width="11.7109375" style="94" customWidth="1"/>
    <col min="12545" max="12545" width="10.7109375" style="94" customWidth="1"/>
    <col min="12546" max="12546" width="11.7109375" style="94" bestFit="1" customWidth="1"/>
    <col min="12547" max="12547" width="9.140625" style="94"/>
    <col min="12548" max="12548" width="11.140625" style="94" customWidth="1"/>
    <col min="12549" max="12791" width="9.140625" style="94"/>
    <col min="12792" max="12793" width="3.7109375" style="94" customWidth="1"/>
    <col min="12794" max="12794" width="8.7109375" style="94" customWidth="1"/>
    <col min="12795" max="12795" width="17.7109375" style="94" customWidth="1"/>
    <col min="12796" max="12796" width="50.7109375" style="94" customWidth="1"/>
    <col min="12797" max="12797" width="11.7109375" style="94" customWidth="1"/>
    <col min="12798" max="12798" width="10.85546875" style="94" customWidth="1"/>
    <col min="12799" max="12799" width="12.28515625" style="94" customWidth="1"/>
    <col min="12800" max="12800" width="11.7109375" style="94" customWidth="1"/>
    <col min="12801" max="12801" width="10.7109375" style="94" customWidth="1"/>
    <col min="12802" max="12802" width="11.7109375" style="94" bestFit="1" customWidth="1"/>
    <col min="12803" max="12803" width="9.140625" style="94"/>
    <col min="12804" max="12804" width="11.140625" style="94" customWidth="1"/>
    <col min="12805" max="13047" width="9.140625" style="94"/>
    <col min="13048" max="13049" width="3.7109375" style="94" customWidth="1"/>
    <col min="13050" max="13050" width="8.7109375" style="94" customWidth="1"/>
    <col min="13051" max="13051" width="17.7109375" style="94" customWidth="1"/>
    <col min="13052" max="13052" width="50.7109375" style="94" customWidth="1"/>
    <col min="13053" max="13053" width="11.7109375" style="94" customWidth="1"/>
    <col min="13054" max="13054" width="10.85546875" style="94" customWidth="1"/>
    <col min="13055" max="13055" width="12.28515625" style="94" customWidth="1"/>
    <col min="13056" max="13056" width="11.7109375" style="94" customWidth="1"/>
    <col min="13057" max="13057" width="10.7109375" style="94" customWidth="1"/>
    <col min="13058" max="13058" width="11.7109375" style="94" bestFit="1" customWidth="1"/>
    <col min="13059" max="13059" width="9.140625" style="94"/>
    <col min="13060" max="13060" width="11.140625" style="94" customWidth="1"/>
    <col min="13061" max="13303" width="9.140625" style="94"/>
    <col min="13304" max="13305" width="3.7109375" style="94" customWidth="1"/>
    <col min="13306" max="13306" width="8.7109375" style="94" customWidth="1"/>
    <col min="13307" max="13307" width="17.7109375" style="94" customWidth="1"/>
    <col min="13308" max="13308" width="50.7109375" style="94" customWidth="1"/>
    <col min="13309" max="13309" width="11.7109375" style="94" customWidth="1"/>
    <col min="13310" max="13310" width="10.85546875" style="94" customWidth="1"/>
    <col min="13311" max="13311" width="12.28515625" style="94" customWidth="1"/>
    <col min="13312" max="13312" width="11.7109375" style="94" customWidth="1"/>
    <col min="13313" max="13313" width="10.7109375" style="94" customWidth="1"/>
    <col min="13314" max="13314" width="11.7109375" style="94" bestFit="1" customWidth="1"/>
    <col min="13315" max="13315" width="9.140625" style="94"/>
    <col min="13316" max="13316" width="11.140625" style="94" customWidth="1"/>
    <col min="13317" max="13559" width="9.140625" style="94"/>
    <col min="13560" max="13561" width="3.7109375" style="94" customWidth="1"/>
    <col min="13562" max="13562" width="8.7109375" style="94" customWidth="1"/>
    <col min="13563" max="13563" width="17.7109375" style="94" customWidth="1"/>
    <col min="13564" max="13564" width="50.7109375" style="94" customWidth="1"/>
    <col min="13565" max="13565" width="11.7109375" style="94" customWidth="1"/>
    <col min="13566" max="13566" width="10.85546875" style="94" customWidth="1"/>
    <col min="13567" max="13567" width="12.28515625" style="94" customWidth="1"/>
    <col min="13568" max="13568" width="11.7109375" style="94" customWidth="1"/>
    <col min="13569" max="13569" width="10.7109375" style="94" customWidth="1"/>
    <col min="13570" max="13570" width="11.7109375" style="94" bestFit="1" customWidth="1"/>
    <col min="13571" max="13571" width="9.140625" style="94"/>
    <col min="13572" max="13572" width="11.140625" style="94" customWidth="1"/>
    <col min="13573" max="13815" width="9.140625" style="94"/>
    <col min="13816" max="13817" width="3.7109375" style="94" customWidth="1"/>
    <col min="13818" max="13818" width="8.7109375" style="94" customWidth="1"/>
    <col min="13819" max="13819" width="17.7109375" style="94" customWidth="1"/>
    <col min="13820" max="13820" width="50.7109375" style="94" customWidth="1"/>
    <col min="13821" max="13821" width="11.7109375" style="94" customWidth="1"/>
    <col min="13822" max="13822" width="10.85546875" style="94" customWidth="1"/>
    <col min="13823" max="13823" width="12.28515625" style="94" customWidth="1"/>
    <col min="13824" max="13824" width="11.7109375" style="94" customWidth="1"/>
    <col min="13825" max="13825" width="10.7109375" style="94" customWidth="1"/>
    <col min="13826" max="13826" width="11.7109375" style="94" bestFit="1" customWidth="1"/>
    <col min="13827" max="13827" width="9.140625" style="94"/>
    <col min="13828" max="13828" width="11.140625" style="94" customWidth="1"/>
    <col min="13829" max="14071" width="9.140625" style="94"/>
    <col min="14072" max="14073" width="3.7109375" style="94" customWidth="1"/>
    <col min="14074" max="14074" width="8.7109375" style="94" customWidth="1"/>
    <col min="14075" max="14075" width="17.7109375" style="94" customWidth="1"/>
    <col min="14076" max="14076" width="50.7109375" style="94" customWidth="1"/>
    <col min="14077" max="14077" width="11.7109375" style="94" customWidth="1"/>
    <col min="14078" max="14078" width="10.85546875" style="94" customWidth="1"/>
    <col min="14079" max="14079" width="12.28515625" style="94" customWidth="1"/>
    <col min="14080" max="14080" width="11.7109375" style="94" customWidth="1"/>
    <col min="14081" max="14081" width="10.7109375" style="94" customWidth="1"/>
    <col min="14082" max="14082" width="11.7109375" style="94" bestFit="1" customWidth="1"/>
    <col min="14083" max="14083" width="9.140625" style="94"/>
    <col min="14084" max="14084" width="11.140625" style="94" customWidth="1"/>
    <col min="14085" max="14327" width="9.140625" style="94"/>
    <col min="14328" max="14329" width="3.7109375" style="94" customWidth="1"/>
    <col min="14330" max="14330" width="8.7109375" style="94" customWidth="1"/>
    <col min="14331" max="14331" width="17.7109375" style="94" customWidth="1"/>
    <col min="14332" max="14332" width="50.7109375" style="94" customWidth="1"/>
    <col min="14333" max="14333" width="11.7109375" style="94" customWidth="1"/>
    <col min="14334" max="14334" width="10.85546875" style="94" customWidth="1"/>
    <col min="14335" max="14335" width="12.28515625" style="94" customWidth="1"/>
    <col min="14336" max="14336" width="11.7109375" style="94" customWidth="1"/>
    <col min="14337" max="14337" width="10.7109375" style="94" customWidth="1"/>
    <col min="14338" max="14338" width="11.7109375" style="94" bestFit="1" customWidth="1"/>
    <col min="14339" max="14339" width="9.140625" style="94"/>
    <col min="14340" max="14340" width="11.140625" style="94" customWidth="1"/>
    <col min="14341" max="14583" width="9.140625" style="94"/>
    <col min="14584" max="14585" width="3.7109375" style="94" customWidth="1"/>
    <col min="14586" max="14586" width="8.7109375" style="94" customWidth="1"/>
    <col min="14587" max="14587" width="17.7109375" style="94" customWidth="1"/>
    <col min="14588" max="14588" width="50.7109375" style="94" customWidth="1"/>
    <col min="14589" max="14589" width="11.7109375" style="94" customWidth="1"/>
    <col min="14590" max="14590" width="10.85546875" style="94" customWidth="1"/>
    <col min="14591" max="14591" width="12.28515625" style="94" customWidth="1"/>
    <col min="14592" max="14592" width="11.7109375" style="94" customWidth="1"/>
    <col min="14593" max="14593" width="10.7109375" style="94" customWidth="1"/>
    <col min="14594" max="14594" width="11.7109375" style="94" bestFit="1" customWidth="1"/>
    <col min="14595" max="14595" width="9.140625" style="94"/>
    <col min="14596" max="14596" width="11.140625" style="94" customWidth="1"/>
    <col min="14597" max="14839" width="9.140625" style="94"/>
    <col min="14840" max="14841" width="3.7109375" style="94" customWidth="1"/>
    <col min="14842" max="14842" width="8.7109375" style="94" customWidth="1"/>
    <col min="14843" max="14843" width="17.7109375" style="94" customWidth="1"/>
    <col min="14844" max="14844" width="50.7109375" style="94" customWidth="1"/>
    <col min="14845" max="14845" width="11.7109375" style="94" customWidth="1"/>
    <col min="14846" max="14846" width="10.85546875" style="94" customWidth="1"/>
    <col min="14847" max="14847" width="12.28515625" style="94" customWidth="1"/>
    <col min="14848" max="14848" width="11.7109375" style="94" customWidth="1"/>
    <col min="14849" max="14849" width="10.7109375" style="94" customWidth="1"/>
    <col min="14850" max="14850" width="11.7109375" style="94" bestFit="1" customWidth="1"/>
    <col min="14851" max="14851" width="9.140625" style="94"/>
    <col min="14852" max="14852" width="11.140625" style="94" customWidth="1"/>
    <col min="14853" max="15095" width="9.140625" style="94"/>
    <col min="15096" max="15097" width="3.7109375" style="94" customWidth="1"/>
    <col min="15098" max="15098" width="8.7109375" style="94" customWidth="1"/>
    <col min="15099" max="15099" width="17.7109375" style="94" customWidth="1"/>
    <col min="15100" max="15100" width="50.7109375" style="94" customWidth="1"/>
    <col min="15101" max="15101" width="11.7109375" style="94" customWidth="1"/>
    <col min="15102" max="15102" width="10.85546875" style="94" customWidth="1"/>
    <col min="15103" max="15103" width="12.28515625" style="94" customWidth="1"/>
    <col min="15104" max="15104" width="11.7109375" style="94" customWidth="1"/>
    <col min="15105" max="15105" width="10.7109375" style="94" customWidth="1"/>
    <col min="15106" max="15106" width="11.7109375" style="94" bestFit="1" customWidth="1"/>
    <col min="15107" max="15107" width="9.140625" style="94"/>
    <col min="15108" max="15108" width="11.140625" style="94" customWidth="1"/>
    <col min="15109" max="15351" width="9.140625" style="94"/>
    <col min="15352" max="15353" width="3.7109375" style="94" customWidth="1"/>
    <col min="15354" max="15354" width="8.7109375" style="94" customWidth="1"/>
    <col min="15355" max="15355" width="17.7109375" style="94" customWidth="1"/>
    <col min="15356" max="15356" width="50.7109375" style="94" customWidth="1"/>
    <col min="15357" max="15357" width="11.7109375" style="94" customWidth="1"/>
    <col min="15358" max="15358" width="10.85546875" style="94" customWidth="1"/>
    <col min="15359" max="15359" width="12.28515625" style="94" customWidth="1"/>
    <col min="15360" max="15360" width="11.7109375" style="94" customWidth="1"/>
    <col min="15361" max="15361" width="10.7109375" style="94" customWidth="1"/>
    <col min="15362" max="15362" width="11.7109375" style="94" bestFit="1" customWidth="1"/>
    <col min="15363" max="15363" width="9.140625" style="94"/>
    <col min="15364" max="15364" width="11.140625" style="94" customWidth="1"/>
    <col min="15365" max="15607" width="9.140625" style="94"/>
    <col min="15608" max="15609" width="3.7109375" style="94" customWidth="1"/>
    <col min="15610" max="15610" width="8.7109375" style="94" customWidth="1"/>
    <col min="15611" max="15611" width="17.7109375" style="94" customWidth="1"/>
    <col min="15612" max="15612" width="50.7109375" style="94" customWidth="1"/>
    <col min="15613" max="15613" width="11.7109375" style="94" customWidth="1"/>
    <col min="15614" max="15614" width="10.85546875" style="94" customWidth="1"/>
    <col min="15615" max="15615" width="12.28515625" style="94" customWidth="1"/>
    <col min="15616" max="15616" width="11.7109375" style="94" customWidth="1"/>
    <col min="15617" max="15617" width="10.7109375" style="94" customWidth="1"/>
    <col min="15618" max="15618" width="11.7109375" style="94" bestFit="1" customWidth="1"/>
    <col min="15619" max="15619" width="9.140625" style="94"/>
    <col min="15620" max="15620" width="11.140625" style="94" customWidth="1"/>
    <col min="15621" max="15863" width="9.140625" style="94"/>
    <col min="15864" max="15865" width="3.7109375" style="94" customWidth="1"/>
    <col min="15866" max="15866" width="8.7109375" style="94" customWidth="1"/>
    <col min="15867" max="15867" width="17.7109375" style="94" customWidth="1"/>
    <col min="15868" max="15868" width="50.7109375" style="94" customWidth="1"/>
    <col min="15869" max="15869" width="11.7109375" style="94" customWidth="1"/>
    <col min="15870" max="15870" width="10.85546875" style="94" customWidth="1"/>
    <col min="15871" max="15871" width="12.28515625" style="94" customWidth="1"/>
    <col min="15872" max="15872" width="11.7109375" style="94" customWidth="1"/>
    <col min="15873" max="15873" width="10.7109375" style="94" customWidth="1"/>
    <col min="15874" max="15874" width="11.7109375" style="94" bestFit="1" customWidth="1"/>
    <col min="15875" max="15875" width="9.140625" style="94"/>
    <col min="15876" max="15876" width="11.140625" style="94" customWidth="1"/>
    <col min="15877" max="16119" width="9.140625" style="94"/>
    <col min="16120" max="16121" width="3.7109375" style="94" customWidth="1"/>
    <col min="16122" max="16122" width="8.7109375" style="94" customWidth="1"/>
    <col min="16123" max="16123" width="17.7109375" style="94" customWidth="1"/>
    <col min="16124" max="16124" width="50.7109375" style="94" customWidth="1"/>
    <col min="16125" max="16125" width="11.7109375" style="94" customWidth="1"/>
    <col min="16126" max="16126" width="10.85546875" style="94" customWidth="1"/>
    <col min="16127" max="16127" width="12.28515625" style="94" customWidth="1"/>
    <col min="16128" max="16128" width="11.7109375" style="94" customWidth="1"/>
    <col min="16129" max="16129" width="10.7109375" style="94" customWidth="1"/>
    <col min="16130" max="16130" width="11.7109375" style="94" bestFit="1" customWidth="1"/>
    <col min="16131" max="16131" width="9.140625" style="94"/>
    <col min="16132" max="16132" width="11.140625" style="94" customWidth="1"/>
    <col min="16133" max="16384" width="9.140625" style="94"/>
  </cols>
  <sheetData>
    <row r="1" spans="1:11" ht="66" customHeight="1">
      <c r="B1" s="88"/>
      <c r="C1" s="89"/>
      <c r="D1" s="90"/>
      <c r="E1" s="91"/>
      <c r="F1" s="91"/>
      <c r="G1" s="91"/>
      <c r="H1" s="92"/>
    </row>
    <row r="2" spans="1:11" ht="15">
      <c r="B2" s="926" t="s">
        <v>3</v>
      </c>
      <c r="C2" s="927"/>
      <c r="D2" s="927"/>
      <c r="E2" s="927"/>
      <c r="F2" s="927"/>
      <c r="G2" s="927"/>
      <c r="H2" s="928"/>
      <c r="I2" s="95"/>
      <c r="J2" s="95"/>
    </row>
    <row r="3" spans="1:11" ht="13.5" customHeight="1">
      <c r="B3" s="929" t="s">
        <v>34</v>
      </c>
      <c r="C3" s="930"/>
      <c r="D3" s="930"/>
      <c r="E3" s="930"/>
      <c r="F3" s="930"/>
      <c r="G3" s="930"/>
      <c r="H3" s="931"/>
      <c r="I3" s="96"/>
      <c r="J3" s="96"/>
    </row>
    <row r="4" spans="1:11" ht="13.5" customHeight="1">
      <c r="B4" s="929" t="s">
        <v>162</v>
      </c>
      <c r="C4" s="930"/>
      <c r="D4" s="930"/>
      <c r="E4" s="930"/>
      <c r="F4" s="930"/>
      <c r="G4" s="930"/>
      <c r="H4" s="931"/>
      <c r="I4" s="96"/>
      <c r="J4" s="96"/>
    </row>
    <row r="5" spans="1:11" ht="13.5">
      <c r="B5" s="275"/>
      <c r="C5" s="97"/>
      <c r="D5" s="97"/>
      <c r="E5" s="97"/>
      <c r="F5" s="97"/>
      <c r="G5" s="97"/>
      <c r="H5" s="276"/>
      <c r="I5" s="97"/>
      <c r="J5" s="97"/>
    </row>
    <row r="6" spans="1:11" ht="18">
      <c r="A6" s="98"/>
      <c r="B6" s="932" t="s">
        <v>570</v>
      </c>
      <c r="C6" s="933"/>
      <c r="D6" s="933"/>
      <c r="E6" s="933"/>
      <c r="F6" s="933"/>
      <c r="G6" s="933"/>
      <c r="H6" s="934"/>
    </row>
    <row r="7" spans="1:11" ht="13.5" customHeight="1">
      <c r="A7" s="99"/>
      <c r="B7" s="100"/>
      <c r="C7" s="99"/>
      <c r="D7" s="99"/>
      <c r="E7" s="99"/>
      <c r="F7" s="99"/>
      <c r="G7" s="99"/>
      <c r="H7" s="101"/>
    </row>
    <row r="8" spans="1:11" ht="12" customHeight="1">
      <c r="B8" s="935" t="str">
        <f>'Planilha SEM Desonerado'!A10</f>
        <v>OBJETO: PAVIMENTAÇÃO EM DIVERSAS RUAS NO MUNICÍPIO DE ARAPIRACA/AL.</v>
      </c>
      <c r="C8" s="936"/>
      <c r="D8" s="936"/>
      <c r="E8" s="936"/>
      <c r="F8" s="936"/>
      <c r="G8" s="936"/>
      <c r="H8" s="284"/>
    </row>
    <row r="9" spans="1:11" ht="12" customHeight="1">
      <c r="B9" s="935"/>
      <c r="C9" s="936"/>
      <c r="D9" s="936"/>
      <c r="E9" s="936"/>
      <c r="F9" s="936"/>
      <c r="G9" s="936"/>
      <c r="H9" s="284"/>
    </row>
    <row r="10" spans="1:11" ht="12" customHeight="1">
      <c r="B10" s="283" t="str">
        <f>'Planilha SEM Desonerado'!A11</f>
        <v>TERMO DE COMPROMISSO: N° 5.135.00/2017</v>
      </c>
      <c r="C10" s="277"/>
      <c r="D10" s="277"/>
      <c r="E10" s="277"/>
      <c r="F10" s="277"/>
      <c r="G10" s="277"/>
      <c r="H10" s="278"/>
    </row>
    <row r="11" spans="1:11" ht="12">
      <c r="B11" s="102" t="s">
        <v>133</v>
      </c>
      <c r="C11" s="103"/>
      <c r="D11" s="104"/>
      <c r="E11" s="250"/>
      <c r="F11" s="250"/>
      <c r="G11" s="250"/>
      <c r="H11" s="251"/>
    </row>
    <row r="12" spans="1:11" ht="12">
      <c r="B12" s="102" t="s">
        <v>120</v>
      </c>
      <c r="C12" s="103"/>
      <c r="D12" s="285"/>
      <c r="E12" s="105"/>
      <c r="F12" s="105"/>
      <c r="G12" s="105"/>
      <c r="H12" s="106"/>
    </row>
    <row r="13" spans="1:11" ht="12.75">
      <c r="B13" s="107"/>
      <c r="C13" s="125" t="s">
        <v>181</v>
      </c>
      <c r="D13" s="108" t="s">
        <v>43</v>
      </c>
      <c r="E13" s="109"/>
      <c r="F13" s="109"/>
      <c r="G13" s="109"/>
      <c r="H13" s="107" t="s">
        <v>44</v>
      </c>
    </row>
    <row r="14" spans="1:11" ht="25.5">
      <c r="B14" s="110" t="s">
        <v>45</v>
      </c>
      <c r="C14" s="110" t="s">
        <v>32</v>
      </c>
      <c r="D14" s="111" t="s">
        <v>46</v>
      </c>
      <c r="E14" s="110" t="s">
        <v>47</v>
      </c>
      <c r="F14" s="110" t="s">
        <v>48</v>
      </c>
      <c r="G14" s="111" t="s">
        <v>49</v>
      </c>
      <c r="H14" s="110" t="s">
        <v>50</v>
      </c>
      <c r="J14" s="730">
        <f>'Planilha SEM Desonerado'!J17</f>
        <v>4.4299999999999999E-2</v>
      </c>
    </row>
    <row r="15" spans="1:11" ht="14.25">
      <c r="B15" s="112">
        <v>93565</v>
      </c>
      <c r="C15" s="113" t="s">
        <v>440</v>
      </c>
      <c r="D15" s="126" t="s">
        <v>441</v>
      </c>
      <c r="E15" s="115" t="s">
        <v>14</v>
      </c>
      <c r="F15" s="728">
        <v>0.1</v>
      </c>
      <c r="G15" s="266">
        <v>14650.11</v>
      </c>
      <c r="H15" s="117">
        <f>G15*F15</f>
        <v>1465.01</v>
      </c>
      <c r="J15" s="265">
        <f>'Planilha SEM Desonerado'!I151</f>
        <v>769728.16</v>
      </c>
      <c r="K15" s="118"/>
    </row>
    <row r="16" spans="1:11" ht="14.25">
      <c r="B16" s="112">
        <v>93572</v>
      </c>
      <c r="C16" s="113" t="s">
        <v>440</v>
      </c>
      <c r="D16" s="126" t="s">
        <v>442</v>
      </c>
      <c r="E16" s="115" t="s">
        <v>14</v>
      </c>
      <c r="F16" s="729">
        <v>0.7</v>
      </c>
      <c r="G16" s="266">
        <v>3672.98</v>
      </c>
      <c r="H16" s="117">
        <f>G16*F16</f>
        <v>2571.09</v>
      </c>
      <c r="J16" s="265"/>
    </row>
    <row r="17" spans="2:10" ht="14.25">
      <c r="B17" s="112"/>
      <c r="C17" s="113"/>
      <c r="D17" s="374" t="s">
        <v>444</v>
      </c>
      <c r="E17" s="115"/>
      <c r="F17" s="115"/>
      <c r="G17" s="266"/>
      <c r="H17" s="117"/>
      <c r="J17" s="265"/>
    </row>
    <row r="18" spans="2:10" ht="25.5">
      <c r="B18" s="112">
        <v>21400</v>
      </c>
      <c r="C18" s="375" t="s">
        <v>445</v>
      </c>
      <c r="D18" s="114" t="s">
        <v>573</v>
      </c>
      <c r="E18" s="115" t="s">
        <v>42</v>
      </c>
      <c r="F18" s="115">
        <v>15</v>
      </c>
      <c r="G18" s="116">
        <v>8.66</v>
      </c>
      <c r="H18" s="117">
        <f t="shared" ref="H18:H25" si="0">G18*F18</f>
        <v>129.9</v>
      </c>
      <c r="J18" s="265"/>
    </row>
    <row r="19" spans="2:10" ht="25.5">
      <c r="B19" s="112">
        <v>21401</v>
      </c>
      <c r="C19" s="375" t="s">
        <v>445</v>
      </c>
      <c r="D19" s="114" t="s">
        <v>572</v>
      </c>
      <c r="E19" s="115" t="s">
        <v>448</v>
      </c>
      <c r="F19" s="115">
        <v>400</v>
      </c>
      <c r="G19" s="116">
        <v>0.65</v>
      </c>
      <c r="H19" s="117">
        <f t="shared" si="0"/>
        <v>260</v>
      </c>
      <c r="J19" s="265"/>
    </row>
    <row r="20" spans="2:10" ht="14.25">
      <c r="B20" s="112"/>
      <c r="C20" s="113"/>
      <c r="D20" s="374" t="s">
        <v>450</v>
      </c>
      <c r="E20" s="115"/>
      <c r="F20" s="115"/>
      <c r="G20" s="116"/>
      <c r="H20" s="117"/>
      <c r="J20" s="265"/>
    </row>
    <row r="21" spans="2:10" ht="14.25">
      <c r="B21" s="112">
        <v>12893</v>
      </c>
      <c r="C21" s="113" t="s">
        <v>449</v>
      </c>
      <c r="D21" s="114" t="s">
        <v>451</v>
      </c>
      <c r="E21" s="115" t="s">
        <v>452</v>
      </c>
      <c r="F21" s="115">
        <v>4</v>
      </c>
      <c r="G21" s="116">
        <v>39.880000000000003</v>
      </c>
      <c r="H21" s="117">
        <f t="shared" si="0"/>
        <v>159.52000000000001</v>
      </c>
      <c r="J21" s="265"/>
    </row>
    <row r="22" spans="2:10" ht="14.25">
      <c r="B22" s="112">
        <v>310807</v>
      </c>
      <c r="C22" s="113" t="s">
        <v>453</v>
      </c>
      <c r="D22" s="114" t="s">
        <v>454</v>
      </c>
      <c r="E22" s="115" t="s">
        <v>455</v>
      </c>
      <c r="F22" s="115">
        <v>4</v>
      </c>
      <c r="G22" s="116">
        <v>12.28</v>
      </c>
      <c r="H22" s="117">
        <f t="shared" si="0"/>
        <v>49.12</v>
      </c>
      <c r="J22" s="265"/>
    </row>
    <row r="23" spans="2:10" ht="14.25">
      <c r="B23" s="112">
        <v>12895</v>
      </c>
      <c r="C23" s="113" t="s">
        <v>456</v>
      </c>
      <c r="D23" s="114" t="s">
        <v>457</v>
      </c>
      <c r="E23" s="115" t="s">
        <v>455</v>
      </c>
      <c r="F23" s="115">
        <v>4</v>
      </c>
      <c r="G23" s="116">
        <v>12</v>
      </c>
      <c r="H23" s="117">
        <f t="shared" si="0"/>
        <v>48</v>
      </c>
      <c r="J23" s="265"/>
    </row>
    <row r="24" spans="2:10" ht="14.25">
      <c r="B24" s="112">
        <v>3132</v>
      </c>
      <c r="C24" s="113" t="s">
        <v>449</v>
      </c>
      <c r="D24" s="114" t="s">
        <v>458</v>
      </c>
      <c r="E24" s="115" t="s">
        <v>459</v>
      </c>
      <c r="F24" s="115">
        <v>4</v>
      </c>
      <c r="G24" s="116">
        <v>77.08</v>
      </c>
      <c r="H24" s="117">
        <f t="shared" si="0"/>
        <v>308.32</v>
      </c>
      <c r="J24" s="265"/>
    </row>
    <row r="25" spans="2:10" ht="14.25">
      <c r="B25" s="112" t="s">
        <v>460</v>
      </c>
      <c r="C25" s="113" t="s">
        <v>461</v>
      </c>
      <c r="D25" s="114" t="s">
        <v>462</v>
      </c>
      <c r="E25" s="115" t="s">
        <v>452</v>
      </c>
      <c r="F25" s="115">
        <v>4</v>
      </c>
      <c r="G25" s="116">
        <v>30.43</v>
      </c>
      <c r="H25" s="117">
        <f t="shared" si="0"/>
        <v>121.72</v>
      </c>
      <c r="J25" s="265"/>
    </row>
    <row r="26" spans="2:10" ht="12.75">
      <c r="B26" s="119"/>
      <c r="C26" s="119"/>
      <c r="D26" s="120"/>
      <c r="E26" s="923" t="s">
        <v>51</v>
      </c>
      <c r="F26" s="923"/>
      <c r="G26" s="121" t="s">
        <v>52</v>
      </c>
      <c r="H26" s="117">
        <f>SUM(H15:H25)</f>
        <v>5112.68</v>
      </c>
      <c r="J26" s="122">
        <f>J16-J15</f>
        <v>-769728.16</v>
      </c>
    </row>
    <row r="27" spans="2:10" ht="12.75">
      <c r="B27" s="119"/>
      <c r="C27" s="119"/>
      <c r="D27" s="120"/>
      <c r="E27" s="123" t="s">
        <v>53</v>
      </c>
      <c r="F27" s="124">
        <v>0.2135</v>
      </c>
      <c r="G27" s="121" t="s">
        <v>52</v>
      </c>
      <c r="H27" s="117">
        <f>H26*F27</f>
        <v>1091.56</v>
      </c>
    </row>
    <row r="28" spans="2:10" ht="11.25" customHeight="1">
      <c r="B28" s="119"/>
      <c r="C28" s="119"/>
      <c r="D28" s="120"/>
      <c r="E28" s="924" t="s">
        <v>54</v>
      </c>
      <c r="F28" s="925"/>
      <c r="G28" s="121" t="s">
        <v>52</v>
      </c>
      <c r="H28" s="117">
        <f>SUM(H26:H27)</f>
        <v>6204.24</v>
      </c>
    </row>
    <row r="29" spans="2:10" ht="11.25" customHeight="1">
      <c r="B29" s="119"/>
      <c r="C29" s="119"/>
      <c r="D29" s="120"/>
      <c r="E29" s="699"/>
      <c r="F29" s="700"/>
      <c r="G29" s="121"/>
      <c r="H29" s="117"/>
    </row>
    <row r="30" spans="2:10" ht="11.25" hidden="1" customHeight="1">
      <c r="B30" s="107"/>
      <c r="C30" s="125" t="s">
        <v>575</v>
      </c>
      <c r="D30" s="108" t="str">
        <f>UPPER("Sinalização com Cavalete Plástico Desmontável (na via pública)")</f>
        <v>SINALIZAÇÃO COM CAVALETE PLÁSTICO DESMONTÁVEL (NA VIA PÚBLICA)</v>
      </c>
      <c r="E30" s="109"/>
      <c r="F30" s="109"/>
      <c r="G30" s="109"/>
      <c r="H30" s="107" t="s">
        <v>370</v>
      </c>
    </row>
    <row r="31" spans="2:10" ht="11.25" hidden="1" customHeight="1">
      <c r="B31" s="327" t="s">
        <v>368</v>
      </c>
      <c r="C31" s="125"/>
      <c r="D31" s="108"/>
      <c r="E31" s="109"/>
      <c r="F31" s="109"/>
      <c r="G31" s="109"/>
      <c r="H31" s="107"/>
    </row>
    <row r="32" spans="2:10" ht="11.25" hidden="1" customHeight="1">
      <c r="B32" s="268" t="s">
        <v>45</v>
      </c>
      <c r="C32" s="110" t="s">
        <v>32</v>
      </c>
      <c r="D32" s="111" t="s">
        <v>46</v>
      </c>
      <c r="E32" s="110" t="s">
        <v>47</v>
      </c>
      <c r="F32" s="110" t="s">
        <v>48</v>
      </c>
      <c r="G32" s="111" t="s">
        <v>49</v>
      </c>
      <c r="H32" s="110" t="s">
        <v>50</v>
      </c>
    </row>
    <row r="33" spans="2:15" ht="11.25" hidden="1" customHeight="1">
      <c r="B33" s="112">
        <v>5219544</v>
      </c>
      <c r="C33" s="113" t="s">
        <v>550</v>
      </c>
      <c r="D33" s="114" t="s">
        <v>371</v>
      </c>
      <c r="E33" s="115" t="s">
        <v>276</v>
      </c>
      <c r="F33" s="115">
        <v>0.1</v>
      </c>
      <c r="G33" s="116">
        <v>84.33</v>
      </c>
      <c r="H33" s="117">
        <f>G33*F33</f>
        <v>8.43</v>
      </c>
    </row>
    <row r="34" spans="2:15" ht="11.25" hidden="1" customHeight="1">
      <c r="B34" s="112" t="s">
        <v>369</v>
      </c>
      <c r="C34" s="113" t="s">
        <v>456</v>
      </c>
      <c r="D34" s="114" t="s">
        <v>302</v>
      </c>
      <c r="E34" s="115" t="s">
        <v>57</v>
      </c>
      <c r="F34" s="115">
        <v>0.02</v>
      </c>
      <c r="G34" s="116">
        <v>9.6999999999999993</v>
      </c>
      <c r="H34" s="117">
        <f t="shared" ref="H34:H35" si="1">G34*F34</f>
        <v>0.19</v>
      </c>
    </row>
    <row r="35" spans="2:15" ht="11.25" hidden="1" customHeight="1">
      <c r="B35" s="112">
        <v>88316</v>
      </c>
      <c r="C35" s="113" t="s">
        <v>456</v>
      </c>
      <c r="D35" s="114" t="s">
        <v>58</v>
      </c>
      <c r="E35" s="115" t="s">
        <v>57</v>
      </c>
      <c r="F35" s="115">
        <v>0.02</v>
      </c>
      <c r="G35" s="116">
        <v>14.03</v>
      </c>
      <c r="H35" s="117">
        <f t="shared" si="1"/>
        <v>0.28000000000000003</v>
      </c>
    </row>
    <row r="36" spans="2:15" ht="11.25" hidden="1" customHeight="1">
      <c r="B36" s="269"/>
      <c r="C36" s="119"/>
      <c r="D36" s="120"/>
      <c r="E36" s="923" t="s">
        <v>51</v>
      </c>
      <c r="F36" s="923"/>
      <c r="G36" s="121" t="s">
        <v>52</v>
      </c>
      <c r="H36" s="117">
        <f>SUM(H33:H35)</f>
        <v>8.9</v>
      </c>
    </row>
    <row r="37" spans="2:15" ht="11.25" hidden="1" customHeight="1">
      <c r="B37" s="119"/>
      <c r="C37" s="119"/>
      <c r="D37" s="120"/>
      <c r="E37" s="123" t="s">
        <v>53</v>
      </c>
      <c r="F37" s="124">
        <v>0.2135</v>
      </c>
      <c r="G37" s="121" t="s">
        <v>52</v>
      </c>
      <c r="H37" s="117">
        <f>H36*F37</f>
        <v>1.9</v>
      </c>
    </row>
    <row r="38" spans="2:15" ht="11.25" hidden="1" customHeight="1">
      <c r="B38" s="119"/>
      <c r="C38" s="119"/>
      <c r="D38" s="120"/>
      <c r="E38" s="924" t="s">
        <v>54</v>
      </c>
      <c r="F38" s="925"/>
      <c r="G38" s="121" t="s">
        <v>52</v>
      </c>
      <c r="H38" s="117">
        <f>SUM(H36:H37)</f>
        <v>10.8</v>
      </c>
    </row>
    <row r="39" spans="2:15" ht="11.25" hidden="1" customHeight="1">
      <c r="B39" s="119"/>
      <c r="C39" s="119"/>
      <c r="D39" s="120"/>
      <c r="E39" s="699"/>
      <c r="F39" s="700"/>
      <c r="G39" s="121"/>
      <c r="H39" s="117"/>
    </row>
    <row r="40" spans="2:15" s="87" customFormat="1" ht="38.25">
      <c r="B40" s="107"/>
      <c r="C40" s="125" t="s">
        <v>575</v>
      </c>
      <c r="D40" s="108" t="str">
        <f>UPPER("Pavimento em paralelepipedo sobre colchao de areia rejuntado com argamassa de cimento e areia no traço 1:3 (pedras pequenas 30 a 35 pecas por m2)")</f>
        <v>PAVIMENTO EM PARALELEPIPEDO SOBRE COLCHAO DE AREIA REJUNTADO COM ARGAMASSA DE CIMENTO E AREIA NO TRAÇO 1:3 (PEDRAS PEQUENAS 30 A 35 PECAS POR M2)</v>
      </c>
      <c r="E40" s="109"/>
      <c r="F40" s="109"/>
      <c r="G40" s="109"/>
      <c r="H40" s="107" t="s">
        <v>55</v>
      </c>
      <c r="I40" s="93"/>
      <c r="J40" s="94"/>
      <c r="K40" s="94"/>
      <c r="L40" s="94"/>
      <c r="M40" s="94"/>
      <c r="N40" s="94"/>
      <c r="O40" s="94"/>
    </row>
    <row r="41" spans="2:15" s="87" customFormat="1" ht="12.75">
      <c r="B41" s="327" t="s">
        <v>182</v>
      </c>
      <c r="C41" s="125"/>
      <c r="D41" s="108"/>
      <c r="E41" s="109"/>
      <c r="F41" s="109"/>
      <c r="G41" s="109"/>
      <c r="H41" s="107"/>
      <c r="I41" s="93"/>
      <c r="J41" s="94"/>
      <c r="K41" s="94"/>
      <c r="L41" s="94"/>
      <c r="M41" s="94"/>
      <c r="N41" s="94"/>
      <c r="O41" s="94"/>
    </row>
    <row r="42" spans="2:15" s="87" customFormat="1" ht="25.5">
      <c r="B42" s="268" t="s">
        <v>45</v>
      </c>
      <c r="C42" s="110" t="s">
        <v>32</v>
      </c>
      <c r="D42" s="111" t="s">
        <v>46</v>
      </c>
      <c r="E42" s="110" t="s">
        <v>47</v>
      </c>
      <c r="F42" s="110" t="s">
        <v>48</v>
      </c>
      <c r="G42" s="111" t="s">
        <v>49</v>
      </c>
      <c r="H42" s="110" t="s">
        <v>50</v>
      </c>
      <c r="I42" s="93"/>
      <c r="J42" s="94"/>
      <c r="K42" s="94"/>
      <c r="L42" s="94"/>
      <c r="M42" s="94"/>
      <c r="N42" s="94"/>
      <c r="O42" s="94"/>
    </row>
    <row r="43" spans="2:15" s="87" customFormat="1" ht="12.75">
      <c r="B43" s="112">
        <v>88260</v>
      </c>
      <c r="C43" s="113" t="s">
        <v>456</v>
      </c>
      <c r="D43" s="114" t="s">
        <v>56</v>
      </c>
      <c r="E43" s="115" t="s">
        <v>57</v>
      </c>
      <c r="F43" s="115">
        <v>0.4</v>
      </c>
      <c r="G43" s="116">
        <v>18.07</v>
      </c>
      <c r="H43" s="117">
        <f>G43*F43</f>
        <v>7.23</v>
      </c>
      <c r="I43" s="93"/>
      <c r="J43" s="94"/>
      <c r="K43" s="94"/>
      <c r="L43" s="94"/>
      <c r="M43" s="94"/>
      <c r="N43" s="94"/>
      <c r="O43" s="94"/>
    </row>
    <row r="44" spans="2:15" s="87" customFormat="1" ht="12.75">
      <c r="B44" s="112">
        <v>88316</v>
      </c>
      <c r="C44" s="113" t="s">
        <v>456</v>
      </c>
      <c r="D44" s="114" t="s">
        <v>58</v>
      </c>
      <c r="E44" s="115" t="s">
        <v>57</v>
      </c>
      <c r="F44" s="115">
        <v>0.91</v>
      </c>
      <c r="G44" s="116">
        <v>14.03</v>
      </c>
      <c r="H44" s="117">
        <f t="shared" ref="H44:H48" si="2">G44*F44</f>
        <v>12.77</v>
      </c>
      <c r="I44" s="93"/>
      <c r="J44" s="94"/>
      <c r="K44" s="94"/>
      <c r="L44" s="94"/>
      <c r="M44" s="94"/>
      <c r="N44" s="94"/>
      <c r="O44" s="94"/>
    </row>
    <row r="45" spans="2:15" s="87" customFormat="1" ht="12.75">
      <c r="B45" s="112">
        <v>1379</v>
      </c>
      <c r="C45" s="113" t="s">
        <v>456</v>
      </c>
      <c r="D45" s="114" t="s">
        <v>59</v>
      </c>
      <c r="E45" s="115" t="s">
        <v>60</v>
      </c>
      <c r="F45" s="115">
        <v>9.11</v>
      </c>
      <c r="G45" s="116">
        <v>0.5</v>
      </c>
      <c r="H45" s="117">
        <f t="shared" si="2"/>
        <v>4.5599999999999996</v>
      </c>
      <c r="I45" s="93"/>
      <c r="J45" s="94"/>
      <c r="K45" s="94"/>
      <c r="L45" s="94"/>
      <c r="M45" s="94"/>
      <c r="N45" s="94"/>
      <c r="O45" s="94"/>
    </row>
    <row r="46" spans="2:15" s="87" customFormat="1" ht="25.5">
      <c r="B46" s="112" t="str">
        <f>'[1]Ap E_Composições Unitárias'!$A$27</f>
        <v>Cotação</v>
      </c>
      <c r="C46" s="267" t="str">
        <f>'[1]Ap E_Composições Unitárias'!$B$27</f>
        <v>Mercado</v>
      </c>
      <c r="D46" s="126" t="s">
        <v>61</v>
      </c>
      <c r="E46" s="115" t="s">
        <v>62</v>
      </c>
      <c r="F46" s="127">
        <v>3.5000000000000003E-2</v>
      </c>
      <c r="G46" s="115">
        <f>(950+750+630)/3</f>
        <v>776.67</v>
      </c>
      <c r="H46" s="117">
        <f t="shared" si="2"/>
        <v>27.18</v>
      </c>
      <c r="I46" s="93"/>
      <c r="J46" s="128"/>
      <c r="K46" s="122"/>
      <c r="L46" s="94"/>
      <c r="M46" s="94"/>
      <c r="N46" s="94"/>
      <c r="O46" s="94"/>
    </row>
    <row r="47" spans="2:15" s="87" customFormat="1" ht="12.75">
      <c r="B47" s="112">
        <v>367</v>
      </c>
      <c r="C47" s="113" t="s">
        <v>456</v>
      </c>
      <c r="D47" s="126" t="s">
        <v>63</v>
      </c>
      <c r="E47" s="115" t="s">
        <v>42</v>
      </c>
      <c r="F47" s="115">
        <v>0.1</v>
      </c>
      <c r="G47" s="116">
        <v>60</v>
      </c>
      <c r="H47" s="117">
        <f t="shared" si="2"/>
        <v>6</v>
      </c>
      <c r="I47" s="93"/>
      <c r="J47" s="94"/>
      <c r="K47" s="122"/>
      <c r="L47" s="94"/>
      <c r="M47" s="94"/>
      <c r="N47" s="94"/>
      <c r="O47" s="94"/>
    </row>
    <row r="48" spans="2:15" s="87" customFormat="1" ht="12.75">
      <c r="B48" s="112">
        <v>366</v>
      </c>
      <c r="C48" s="113" t="s">
        <v>456</v>
      </c>
      <c r="D48" s="126" t="s">
        <v>64</v>
      </c>
      <c r="E48" s="115" t="s">
        <v>42</v>
      </c>
      <c r="F48" s="129">
        <v>2.3E-2</v>
      </c>
      <c r="G48" s="116">
        <v>64</v>
      </c>
      <c r="H48" s="117">
        <f t="shared" si="2"/>
        <v>1.47</v>
      </c>
      <c r="I48" s="93"/>
      <c r="J48" s="94"/>
      <c r="K48" s="94"/>
      <c r="L48" s="94"/>
      <c r="M48" s="94"/>
      <c r="N48" s="94"/>
      <c r="O48" s="94"/>
    </row>
    <row r="49" spans="2:15" s="87" customFormat="1" ht="12.75">
      <c r="B49" s="269"/>
      <c r="C49" s="119"/>
      <c r="D49" s="120"/>
      <c r="E49" s="923" t="s">
        <v>51</v>
      </c>
      <c r="F49" s="923"/>
      <c r="G49" s="121" t="s">
        <v>52</v>
      </c>
      <c r="H49" s="117">
        <f>SUM(H43:H48)</f>
        <v>59.21</v>
      </c>
      <c r="I49" s="93"/>
      <c r="J49" s="94"/>
      <c r="K49" s="94"/>
      <c r="L49" s="94"/>
      <c r="M49" s="94"/>
      <c r="N49" s="94"/>
      <c r="O49" s="94"/>
    </row>
    <row r="50" spans="2:15" s="87" customFormat="1" ht="12.75">
      <c r="B50" s="119"/>
      <c r="C50" s="119"/>
      <c r="D50" s="120"/>
      <c r="E50" s="123" t="s">
        <v>53</v>
      </c>
      <c r="F50" s="124">
        <v>0.2135</v>
      </c>
      <c r="G50" s="121" t="s">
        <v>52</v>
      </c>
      <c r="H50" s="117">
        <f>H49*F50</f>
        <v>12.64</v>
      </c>
      <c r="I50" s="93"/>
      <c r="J50" s="94"/>
      <c r="K50" s="94"/>
      <c r="L50" s="94"/>
      <c r="M50" s="94"/>
      <c r="N50" s="94"/>
      <c r="O50" s="94"/>
    </row>
    <row r="51" spans="2:15" s="87" customFormat="1" ht="12.75">
      <c r="B51" s="119"/>
      <c r="C51" s="119"/>
      <c r="D51" s="120"/>
      <c r="E51" s="924" t="s">
        <v>54</v>
      </c>
      <c r="F51" s="925"/>
      <c r="G51" s="121" t="s">
        <v>52</v>
      </c>
      <c r="H51" s="117">
        <f>SUM(H49:H50)</f>
        <v>71.849999999999994</v>
      </c>
      <c r="I51" s="93"/>
      <c r="J51" s="94"/>
      <c r="K51" s="94"/>
      <c r="L51" s="94"/>
      <c r="M51" s="94"/>
      <c r="N51" s="94"/>
      <c r="O51" s="94"/>
    </row>
    <row r="52" spans="2:15" s="87" customFormat="1">
      <c r="B52" s="94"/>
      <c r="C52" s="94"/>
      <c r="D52" s="130"/>
      <c r="I52" s="93"/>
      <c r="J52" s="94"/>
      <c r="K52" s="94"/>
      <c r="L52" s="94"/>
      <c r="M52" s="94"/>
      <c r="N52" s="94"/>
      <c r="O52" s="94"/>
    </row>
    <row r="53" spans="2:15" s="87" customFormat="1">
      <c r="J53" s="94"/>
      <c r="K53" s="94"/>
      <c r="L53" s="94"/>
      <c r="M53" s="94"/>
      <c r="N53" s="94"/>
      <c r="O53" s="94"/>
    </row>
    <row r="54" spans="2:15" s="87" customFormat="1">
      <c r="J54" s="94"/>
      <c r="K54" s="94"/>
      <c r="L54" s="94"/>
      <c r="M54" s="94"/>
      <c r="N54" s="94"/>
      <c r="O54" s="94"/>
    </row>
    <row r="55" spans="2:15" s="87" customFormat="1">
      <c r="J55" s="94"/>
      <c r="K55" s="94"/>
      <c r="L55" s="94"/>
      <c r="M55" s="94"/>
      <c r="N55" s="94"/>
      <c r="O55" s="94"/>
    </row>
    <row r="56" spans="2:15" s="87" customFormat="1">
      <c r="J56" s="94"/>
      <c r="K56" s="94"/>
      <c r="L56" s="94"/>
      <c r="M56" s="94"/>
      <c r="N56" s="94"/>
      <c r="O56" s="94"/>
    </row>
    <row r="57" spans="2:15" s="87" customFormat="1">
      <c r="J57" s="94"/>
      <c r="K57" s="94"/>
      <c r="L57" s="94"/>
      <c r="M57" s="94"/>
      <c r="N57" s="94"/>
      <c r="O57" s="94"/>
    </row>
    <row r="58" spans="2:15" s="87" customFormat="1">
      <c r="J58" s="94"/>
      <c r="K58" s="94"/>
      <c r="L58" s="94"/>
      <c r="M58" s="94"/>
      <c r="N58" s="94"/>
      <c r="O58" s="94"/>
    </row>
    <row r="59" spans="2:15" s="87" customFormat="1">
      <c r="J59" s="94"/>
      <c r="K59" s="94"/>
      <c r="L59" s="94"/>
      <c r="M59" s="94"/>
      <c r="N59" s="94"/>
      <c r="O59" s="94"/>
    </row>
    <row r="60" spans="2:15" s="87" customFormat="1">
      <c r="J60" s="94"/>
      <c r="K60" s="94"/>
      <c r="L60" s="94"/>
      <c r="M60" s="94"/>
      <c r="N60" s="94"/>
      <c r="O60" s="94"/>
    </row>
    <row r="61" spans="2:15" s="87" customFormat="1">
      <c r="J61" s="94"/>
      <c r="K61" s="94"/>
      <c r="L61" s="94"/>
      <c r="M61" s="94"/>
      <c r="N61" s="94"/>
      <c r="O61" s="94"/>
    </row>
    <row r="62" spans="2:15" s="87" customFormat="1">
      <c r="B62" s="94"/>
      <c r="C62" s="94"/>
      <c r="D62" s="130"/>
      <c r="I62" s="93"/>
      <c r="J62" s="94"/>
      <c r="K62" s="94"/>
      <c r="L62" s="94"/>
      <c r="M62" s="94"/>
      <c r="N62" s="94"/>
      <c r="O62" s="94"/>
    </row>
    <row r="63" spans="2:15" s="87" customFormat="1">
      <c r="B63" s="94"/>
      <c r="C63" s="94"/>
      <c r="D63" s="130"/>
      <c r="I63" s="93"/>
      <c r="J63" s="94"/>
      <c r="K63" s="94"/>
      <c r="L63" s="94"/>
      <c r="M63" s="94"/>
      <c r="N63" s="94"/>
      <c r="O63" s="94"/>
    </row>
    <row r="64" spans="2:15" s="87" customFormat="1">
      <c r="B64" s="94"/>
      <c r="C64" s="94"/>
      <c r="D64" s="130"/>
      <c r="I64" s="93"/>
      <c r="J64" s="94"/>
      <c r="K64" s="94"/>
      <c r="L64" s="94"/>
      <c r="M64" s="94"/>
      <c r="N64" s="94"/>
      <c r="O64" s="94"/>
    </row>
    <row r="65" spans="2:15" s="87" customFormat="1">
      <c r="B65" s="94"/>
      <c r="C65" s="94"/>
      <c r="D65" s="130"/>
      <c r="I65" s="93"/>
      <c r="J65" s="94"/>
      <c r="K65" s="94"/>
      <c r="L65" s="94"/>
      <c r="M65" s="94"/>
      <c r="N65" s="94"/>
      <c r="O65" s="94"/>
    </row>
    <row r="66" spans="2:15" s="87" customFormat="1">
      <c r="B66" s="94"/>
      <c r="C66" s="94"/>
      <c r="D66" s="130"/>
      <c r="I66" s="93"/>
      <c r="J66" s="94"/>
      <c r="K66" s="94"/>
      <c r="L66" s="94"/>
      <c r="M66" s="94"/>
      <c r="N66" s="94"/>
      <c r="O66" s="94"/>
    </row>
    <row r="67" spans="2:15" s="87" customFormat="1">
      <c r="B67" s="94"/>
      <c r="C67" s="94"/>
      <c r="D67" s="130"/>
      <c r="I67" s="93"/>
      <c r="J67" s="94"/>
      <c r="K67" s="94"/>
      <c r="L67" s="94"/>
      <c r="M67" s="94"/>
      <c r="N67" s="94"/>
      <c r="O67" s="94"/>
    </row>
    <row r="68" spans="2:15" s="87" customFormat="1">
      <c r="B68" s="94"/>
      <c r="C68" s="94"/>
      <c r="D68" s="130"/>
      <c r="I68" s="93"/>
      <c r="J68" s="94"/>
      <c r="K68" s="94"/>
      <c r="L68" s="94"/>
      <c r="M68" s="94"/>
      <c r="N68" s="94"/>
      <c r="O68" s="94"/>
    </row>
    <row r="69" spans="2:15" s="87" customFormat="1">
      <c r="B69" s="94"/>
      <c r="C69" s="94"/>
      <c r="D69" s="130"/>
      <c r="I69" s="93"/>
      <c r="J69" s="94"/>
      <c r="K69" s="94"/>
      <c r="L69" s="94"/>
      <c r="M69" s="94"/>
      <c r="N69" s="94"/>
      <c r="O69" s="94"/>
    </row>
    <row r="70" spans="2:15" s="87" customFormat="1">
      <c r="B70" s="94"/>
      <c r="C70" s="94"/>
      <c r="D70" s="130"/>
      <c r="I70" s="93"/>
      <c r="J70" s="94"/>
      <c r="K70" s="94"/>
      <c r="L70" s="94"/>
      <c r="M70" s="94"/>
      <c r="N70" s="94"/>
      <c r="O70" s="94"/>
    </row>
    <row r="71" spans="2:15" s="87" customFormat="1">
      <c r="B71" s="94"/>
      <c r="C71" s="94"/>
      <c r="D71" s="130"/>
      <c r="I71" s="93"/>
      <c r="J71" s="94"/>
      <c r="K71" s="94"/>
      <c r="L71" s="94"/>
      <c r="M71" s="94"/>
      <c r="N71" s="94"/>
      <c r="O71" s="94"/>
    </row>
    <row r="72" spans="2:15" s="87" customFormat="1">
      <c r="B72" s="94"/>
      <c r="C72" s="94"/>
      <c r="D72" s="130"/>
      <c r="I72" s="93"/>
      <c r="J72" s="94"/>
      <c r="K72" s="94"/>
      <c r="L72" s="94"/>
      <c r="M72" s="94"/>
      <c r="N72" s="94"/>
      <c r="O72" s="94"/>
    </row>
    <row r="73" spans="2:15" s="87" customFormat="1">
      <c r="B73" s="94"/>
      <c r="C73" s="94"/>
      <c r="D73" s="130"/>
      <c r="I73" s="93"/>
      <c r="J73" s="94"/>
      <c r="K73" s="94"/>
      <c r="L73" s="94"/>
      <c r="M73" s="94"/>
      <c r="N73" s="94"/>
      <c r="O73" s="94"/>
    </row>
    <row r="74" spans="2:15" s="87" customFormat="1">
      <c r="B74" s="94"/>
      <c r="C74" s="94"/>
      <c r="D74" s="130"/>
      <c r="I74" s="93"/>
      <c r="J74" s="94"/>
      <c r="K74" s="94"/>
      <c r="L74" s="94"/>
      <c r="M74" s="94"/>
      <c r="N74" s="94"/>
      <c r="O74" s="94"/>
    </row>
    <row r="75" spans="2:15" s="87" customFormat="1">
      <c r="B75" s="94"/>
      <c r="C75" s="94"/>
      <c r="D75" s="130"/>
      <c r="I75" s="93"/>
      <c r="J75" s="94"/>
      <c r="K75" s="94"/>
      <c r="L75" s="94"/>
      <c r="M75" s="94"/>
      <c r="N75" s="94"/>
      <c r="O75" s="94"/>
    </row>
    <row r="76" spans="2:15" s="87" customFormat="1">
      <c r="B76" s="94"/>
      <c r="C76" s="94"/>
      <c r="D76" s="130"/>
      <c r="I76" s="93"/>
      <c r="J76" s="94"/>
      <c r="K76" s="94"/>
      <c r="L76" s="94"/>
      <c r="M76" s="94"/>
      <c r="N76" s="94"/>
      <c r="O76" s="94"/>
    </row>
    <row r="77" spans="2:15" s="87" customFormat="1">
      <c r="B77" s="94"/>
      <c r="C77" s="94"/>
      <c r="D77" s="130"/>
      <c r="I77" s="93"/>
      <c r="J77" s="94"/>
      <c r="K77" s="94"/>
      <c r="L77" s="94"/>
      <c r="M77" s="94"/>
      <c r="N77" s="94"/>
      <c r="O77" s="94"/>
    </row>
    <row r="78" spans="2:15" s="87" customFormat="1">
      <c r="B78" s="94"/>
      <c r="C78" s="94"/>
      <c r="D78" s="130"/>
      <c r="I78" s="93"/>
      <c r="J78" s="94"/>
      <c r="K78" s="94"/>
      <c r="L78" s="94"/>
      <c r="M78" s="94"/>
      <c r="N78" s="94"/>
      <c r="O78" s="94"/>
    </row>
    <row r="79" spans="2:15" s="87" customFormat="1">
      <c r="B79" s="94"/>
      <c r="C79" s="94"/>
      <c r="D79" s="130"/>
      <c r="I79" s="93"/>
      <c r="J79" s="94"/>
      <c r="K79" s="94"/>
      <c r="L79" s="94"/>
      <c r="M79" s="94"/>
      <c r="N79" s="94"/>
      <c r="O79" s="94"/>
    </row>
    <row r="80" spans="2:15" s="87" customFormat="1">
      <c r="B80" s="94"/>
      <c r="C80" s="94"/>
      <c r="D80" s="130"/>
      <c r="I80" s="93"/>
      <c r="J80" s="94"/>
      <c r="K80" s="94"/>
      <c r="L80" s="94"/>
      <c r="M80" s="94"/>
      <c r="N80" s="94"/>
      <c r="O80" s="94"/>
    </row>
    <row r="81" spans="2:15" s="87" customFormat="1">
      <c r="B81" s="94"/>
      <c r="C81" s="94"/>
      <c r="D81" s="130"/>
      <c r="I81" s="93"/>
      <c r="J81" s="94"/>
      <c r="K81" s="94"/>
      <c r="L81" s="94"/>
      <c r="M81" s="94"/>
      <c r="N81" s="94"/>
      <c r="O81" s="94"/>
    </row>
    <row r="82" spans="2:15" s="87" customFormat="1">
      <c r="B82" s="94"/>
      <c r="C82" s="94"/>
      <c r="D82" s="130"/>
      <c r="I82" s="93"/>
      <c r="J82" s="94"/>
      <c r="K82" s="94"/>
      <c r="L82" s="94"/>
      <c r="M82" s="94"/>
      <c r="N82" s="94"/>
      <c r="O82" s="94"/>
    </row>
    <row r="83" spans="2:15" s="87" customFormat="1">
      <c r="B83" s="94"/>
      <c r="C83" s="94"/>
      <c r="D83" s="130"/>
      <c r="I83" s="93"/>
      <c r="J83" s="94"/>
      <c r="K83" s="94"/>
      <c r="L83" s="94"/>
      <c r="M83" s="94"/>
      <c r="N83" s="94"/>
      <c r="O83" s="94"/>
    </row>
    <row r="84" spans="2:15" s="87" customFormat="1">
      <c r="B84" s="94"/>
      <c r="C84" s="94"/>
      <c r="D84" s="130"/>
      <c r="I84" s="93"/>
      <c r="J84" s="94"/>
      <c r="K84" s="94"/>
      <c r="L84" s="94"/>
      <c r="M84" s="94"/>
      <c r="N84" s="94"/>
      <c r="O84" s="94"/>
    </row>
    <row r="85" spans="2:15" s="87" customFormat="1">
      <c r="B85" s="94"/>
      <c r="C85" s="94"/>
      <c r="D85" s="130"/>
      <c r="I85" s="93"/>
      <c r="J85" s="94"/>
      <c r="K85" s="94"/>
      <c r="L85" s="94"/>
      <c r="M85" s="94"/>
      <c r="N85" s="94"/>
      <c r="O85" s="94"/>
    </row>
    <row r="86" spans="2:15" s="87" customFormat="1">
      <c r="B86" s="94"/>
      <c r="C86" s="94"/>
      <c r="D86" s="130"/>
      <c r="I86" s="93"/>
      <c r="J86" s="94"/>
      <c r="K86" s="94"/>
      <c r="L86" s="94"/>
      <c r="M86" s="94"/>
      <c r="N86" s="94"/>
      <c r="O86" s="94"/>
    </row>
    <row r="87" spans="2:15" s="87" customFormat="1">
      <c r="B87" s="94"/>
      <c r="C87" s="94"/>
      <c r="D87" s="130"/>
      <c r="I87" s="93"/>
      <c r="J87" s="94"/>
      <c r="K87" s="94"/>
      <c r="L87" s="94"/>
      <c r="M87" s="94"/>
      <c r="N87" s="94"/>
      <c r="O87" s="94"/>
    </row>
    <row r="88" spans="2:15" s="87" customFormat="1">
      <c r="B88" s="94"/>
      <c r="C88" s="94"/>
      <c r="D88" s="130"/>
      <c r="I88" s="93"/>
      <c r="J88" s="94"/>
      <c r="K88" s="94"/>
      <c r="L88" s="94"/>
      <c r="M88" s="94"/>
      <c r="N88" s="94"/>
      <c r="O88" s="94"/>
    </row>
    <row r="89" spans="2:15" s="87" customFormat="1">
      <c r="B89" s="94"/>
      <c r="C89" s="94"/>
      <c r="D89" s="130"/>
      <c r="I89" s="93"/>
      <c r="J89" s="94"/>
      <c r="K89" s="94"/>
      <c r="L89" s="94"/>
      <c r="M89" s="94"/>
      <c r="N89" s="94"/>
      <c r="O89" s="94"/>
    </row>
    <row r="90" spans="2:15" s="87" customFormat="1">
      <c r="B90" s="94"/>
      <c r="C90" s="94"/>
      <c r="D90" s="130"/>
      <c r="I90" s="93"/>
      <c r="J90" s="94"/>
      <c r="K90" s="94"/>
      <c r="L90" s="94"/>
      <c r="M90" s="94"/>
      <c r="N90" s="94"/>
      <c r="O90" s="94"/>
    </row>
    <row r="91" spans="2:15" s="87" customFormat="1">
      <c r="B91" s="94"/>
      <c r="C91" s="94"/>
      <c r="D91" s="130"/>
      <c r="I91" s="93"/>
      <c r="J91" s="94"/>
      <c r="K91" s="94"/>
      <c r="L91" s="94"/>
      <c r="M91" s="94"/>
      <c r="N91" s="94"/>
      <c r="O91" s="94"/>
    </row>
    <row r="92" spans="2:15" s="87" customFormat="1">
      <c r="B92" s="94"/>
      <c r="C92" s="94"/>
      <c r="D92" s="130"/>
      <c r="I92" s="93"/>
      <c r="J92" s="94"/>
      <c r="K92" s="94"/>
      <c r="L92" s="94"/>
      <c r="M92" s="94"/>
      <c r="N92" s="94"/>
      <c r="O92" s="94"/>
    </row>
    <row r="93" spans="2:15" s="87" customFormat="1">
      <c r="B93" s="94"/>
      <c r="C93" s="94"/>
      <c r="D93" s="130"/>
      <c r="I93" s="93"/>
      <c r="J93" s="94"/>
      <c r="K93" s="94"/>
      <c r="L93" s="94"/>
      <c r="M93" s="94"/>
      <c r="N93" s="94"/>
      <c r="O93" s="94"/>
    </row>
    <row r="94" spans="2:15" s="87" customFormat="1">
      <c r="B94" s="94"/>
      <c r="C94" s="94"/>
      <c r="D94" s="130"/>
      <c r="I94" s="93"/>
      <c r="J94" s="94"/>
      <c r="K94" s="94"/>
      <c r="L94" s="94"/>
      <c r="M94" s="94"/>
      <c r="N94" s="94"/>
      <c r="O94" s="94"/>
    </row>
    <row r="95" spans="2:15" s="87" customFormat="1">
      <c r="B95" s="94"/>
      <c r="C95" s="94"/>
      <c r="D95" s="130"/>
      <c r="I95" s="93"/>
      <c r="J95" s="94"/>
      <c r="K95" s="94"/>
      <c r="L95" s="94"/>
      <c r="M95" s="94"/>
      <c r="N95" s="94"/>
      <c r="O95" s="94"/>
    </row>
    <row r="96" spans="2:15" s="87" customFormat="1">
      <c r="B96" s="94"/>
      <c r="C96" s="94"/>
      <c r="D96" s="130"/>
      <c r="I96" s="93"/>
      <c r="J96" s="94"/>
      <c r="K96" s="94"/>
      <c r="L96" s="94"/>
      <c r="M96" s="94"/>
      <c r="N96" s="94"/>
      <c r="O96" s="94"/>
    </row>
    <row r="97" spans="2:15" s="87" customFormat="1">
      <c r="B97" s="94"/>
      <c r="C97" s="94"/>
      <c r="D97" s="130"/>
      <c r="I97" s="93"/>
      <c r="J97" s="94"/>
      <c r="K97" s="94"/>
      <c r="L97" s="94"/>
      <c r="M97" s="94"/>
      <c r="N97" s="94"/>
      <c r="O97" s="94"/>
    </row>
    <row r="98" spans="2:15" s="87" customFormat="1">
      <c r="B98" s="94"/>
      <c r="C98" s="94"/>
      <c r="D98" s="130"/>
      <c r="I98" s="93"/>
      <c r="J98" s="94"/>
      <c r="K98" s="94"/>
      <c r="L98" s="94"/>
      <c r="M98" s="94"/>
      <c r="N98" s="94"/>
      <c r="O98" s="94"/>
    </row>
    <row r="99" spans="2:15" s="87" customFormat="1">
      <c r="B99" s="94"/>
      <c r="C99" s="94"/>
      <c r="D99" s="130"/>
      <c r="I99" s="93"/>
      <c r="J99" s="94"/>
      <c r="K99" s="94"/>
      <c r="L99" s="94"/>
      <c r="M99" s="94"/>
      <c r="N99" s="94"/>
      <c r="O99" s="94"/>
    </row>
    <row r="100" spans="2:15" s="87" customFormat="1">
      <c r="B100" s="94"/>
      <c r="C100" s="94"/>
      <c r="D100" s="130"/>
      <c r="I100" s="93"/>
      <c r="J100" s="94"/>
      <c r="K100" s="94"/>
      <c r="L100" s="94"/>
      <c r="M100" s="94"/>
      <c r="N100" s="94"/>
      <c r="O100" s="94"/>
    </row>
    <row r="101" spans="2:15" s="87" customFormat="1">
      <c r="B101" s="94"/>
      <c r="C101" s="94"/>
      <c r="D101" s="130"/>
      <c r="I101" s="93"/>
      <c r="J101" s="94"/>
      <c r="K101" s="94"/>
      <c r="L101" s="94"/>
      <c r="M101" s="94"/>
      <c r="N101" s="94"/>
      <c r="O101" s="94"/>
    </row>
    <row r="102" spans="2:15" s="87" customFormat="1">
      <c r="B102" s="94"/>
      <c r="C102" s="94"/>
      <c r="D102" s="130"/>
      <c r="I102" s="93"/>
      <c r="J102" s="94"/>
      <c r="K102" s="94"/>
      <c r="L102" s="94"/>
      <c r="M102" s="94"/>
      <c r="N102" s="94"/>
      <c r="O102" s="94"/>
    </row>
    <row r="103" spans="2:15" s="87" customFormat="1">
      <c r="B103" s="94"/>
      <c r="C103" s="94"/>
      <c r="D103" s="130"/>
      <c r="I103" s="93"/>
      <c r="J103" s="94"/>
      <c r="K103" s="94"/>
      <c r="L103" s="94"/>
      <c r="M103" s="94"/>
      <c r="N103" s="94"/>
      <c r="O103" s="94"/>
    </row>
    <row r="104" spans="2:15" s="87" customFormat="1">
      <c r="B104" s="94"/>
      <c r="C104" s="94"/>
      <c r="D104" s="130"/>
      <c r="I104" s="93"/>
      <c r="J104" s="94"/>
      <c r="K104" s="94"/>
      <c r="L104" s="94"/>
      <c r="M104" s="94"/>
      <c r="N104" s="94"/>
      <c r="O104" s="94"/>
    </row>
    <row r="105" spans="2:15" s="87" customFormat="1">
      <c r="B105" s="94"/>
      <c r="C105" s="94"/>
      <c r="D105" s="130"/>
      <c r="I105" s="93"/>
      <c r="J105" s="94"/>
      <c r="K105" s="94"/>
      <c r="L105" s="94"/>
      <c r="M105" s="94"/>
      <c r="N105" s="94"/>
      <c r="O105" s="94"/>
    </row>
    <row r="106" spans="2:15" s="87" customFormat="1">
      <c r="B106" s="94"/>
      <c r="C106" s="94"/>
      <c r="D106" s="130"/>
      <c r="I106" s="93"/>
      <c r="J106" s="94"/>
      <c r="K106" s="94"/>
      <c r="L106" s="94"/>
      <c r="M106" s="94"/>
      <c r="N106" s="94"/>
      <c r="O106" s="94"/>
    </row>
    <row r="107" spans="2:15" s="87" customFormat="1">
      <c r="B107" s="94"/>
      <c r="C107" s="94"/>
      <c r="D107" s="130"/>
      <c r="I107" s="93"/>
      <c r="J107" s="94"/>
      <c r="K107" s="94"/>
      <c r="L107" s="94"/>
      <c r="M107" s="94"/>
      <c r="N107" s="94"/>
      <c r="O107" s="94"/>
    </row>
    <row r="108" spans="2:15" s="87" customFormat="1">
      <c r="B108" s="94"/>
      <c r="C108" s="94"/>
      <c r="D108" s="130"/>
      <c r="I108" s="93"/>
      <c r="J108" s="94"/>
      <c r="K108" s="94"/>
      <c r="L108" s="94"/>
      <c r="M108" s="94"/>
      <c r="N108" s="94"/>
      <c r="O108" s="94"/>
    </row>
    <row r="109" spans="2:15" s="87" customFormat="1">
      <c r="B109" s="94"/>
      <c r="C109" s="94"/>
      <c r="D109" s="130"/>
      <c r="I109" s="93"/>
      <c r="J109" s="94"/>
      <c r="K109" s="94"/>
      <c r="L109" s="94"/>
      <c r="M109" s="94"/>
      <c r="N109" s="94"/>
      <c r="O109" s="94"/>
    </row>
    <row r="110" spans="2:15" s="87" customFormat="1">
      <c r="B110" s="94"/>
      <c r="C110" s="94"/>
      <c r="D110" s="130"/>
      <c r="I110" s="93"/>
      <c r="J110" s="94"/>
      <c r="K110" s="94"/>
      <c r="L110" s="94"/>
      <c r="M110" s="94"/>
      <c r="N110" s="94"/>
      <c r="O110" s="94"/>
    </row>
    <row r="111" spans="2:15" s="87" customFormat="1">
      <c r="B111" s="94"/>
      <c r="C111" s="94"/>
      <c r="D111" s="130"/>
      <c r="I111" s="93"/>
      <c r="J111" s="94"/>
      <c r="K111" s="94"/>
      <c r="L111" s="94"/>
      <c r="M111" s="94"/>
      <c r="N111" s="94"/>
      <c r="O111" s="94"/>
    </row>
    <row r="112" spans="2:15" s="87" customFormat="1">
      <c r="B112" s="94"/>
      <c r="C112" s="94"/>
      <c r="D112" s="130"/>
      <c r="I112" s="93"/>
      <c r="J112" s="94"/>
      <c r="K112" s="94"/>
      <c r="L112" s="94"/>
      <c r="M112" s="94"/>
      <c r="N112" s="94"/>
      <c r="O112" s="94"/>
    </row>
    <row r="113" spans="2:15" s="87" customFormat="1">
      <c r="B113" s="94"/>
      <c r="C113" s="94"/>
      <c r="D113" s="130"/>
      <c r="I113" s="93"/>
      <c r="J113" s="94"/>
      <c r="K113" s="94"/>
      <c r="L113" s="94"/>
      <c r="M113" s="94"/>
      <c r="N113" s="94"/>
      <c r="O113" s="94"/>
    </row>
    <row r="114" spans="2:15" s="87" customFormat="1">
      <c r="B114" s="94"/>
      <c r="C114" s="94"/>
      <c r="D114" s="130"/>
      <c r="I114" s="93"/>
      <c r="J114" s="94"/>
      <c r="K114" s="94"/>
      <c r="L114" s="94"/>
      <c r="M114" s="94"/>
      <c r="N114" s="94"/>
      <c r="O114" s="94"/>
    </row>
    <row r="115" spans="2:15" s="87" customFormat="1">
      <c r="B115" s="94"/>
      <c r="C115" s="94"/>
      <c r="D115" s="130"/>
      <c r="I115" s="93"/>
      <c r="J115" s="94"/>
      <c r="K115" s="94"/>
      <c r="L115" s="94"/>
      <c r="M115" s="94"/>
      <c r="N115" s="94"/>
      <c r="O115" s="94"/>
    </row>
    <row r="116" spans="2:15" s="87" customFormat="1">
      <c r="B116" s="94"/>
      <c r="C116" s="94"/>
      <c r="D116" s="130"/>
      <c r="I116" s="93"/>
      <c r="J116" s="94"/>
      <c r="K116" s="94"/>
      <c r="L116" s="94"/>
      <c r="M116" s="94"/>
      <c r="N116" s="94"/>
      <c r="O116" s="94"/>
    </row>
    <row r="117" spans="2:15" s="87" customFormat="1">
      <c r="B117" s="94"/>
      <c r="C117" s="94"/>
      <c r="D117" s="130"/>
      <c r="I117" s="93"/>
      <c r="J117" s="94"/>
      <c r="K117" s="94"/>
      <c r="L117" s="94"/>
      <c r="M117" s="94"/>
      <c r="N117" s="94"/>
      <c r="O117" s="94"/>
    </row>
    <row r="118" spans="2:15" s="87" customFormat="1">
      <c r="B118" s="94"/>
      <c r="C118" s="94"/>
      <c r="D118" s="130"/>
      <c r="I118" s="93"/>
      <c r="J118" s="94"/>
      <c r="K118" s="94"/>
      <c r="L118" s="94"/>
      <c r="M118" s="94"/>
      <c r="N118" s="94"/>
      <c r="O118" s="94"/>
    </row>
    <row r="119" spans="2:15" s="87" customFormat="1">
      <c r="B119" s="94"/>
      <c r="C119" s="94"/>
      <c r="D119" s="130"/>
      <c r="I119" s="93"/>
      <c r="J119" s="94"/>
      <c r="K119" s="94"/>
      <c r="L119" s="94"/>
      <c r="M119" s="94"/>
      <c r="N119" s="94"/>
      <c r="O119" s="94"/>
    </row>
    <row r="120" spans="2:15" s="87" customFormat="1">
      <c r="B120" s="94"/>
      <c r="C120" s="94"/>
      <c r="D120" s="130"/>
      <c r="I120" s="93"/>
      <c r="J120" s="94"/>
      <c r="K120" s="94"/>
      <c r="L120" s="94"/>
      <c r="M120" s="94"/>
      <c r="N120" s="94"/>
      <c r="O120" s="94"/>
    </row>
    <row r="121" spans="2:15" s="87" customFormat="1">
      <c r="B121" s="94"/>
      <c r="C121" s="94"/>
      <c r="D121" s="130"/>
      <c r="I121" s="93"/>
      <c r="J121" s="94"/>
      <c r="K121" s="94"/>
      <c r="L121" s="94"/>
      <c r="M121" s="94"/>
      <c r="N121" s="94"/>
      <c r="O121" s="94"/>
    </row>
    <row r="122" spans="2:15" s="87" customFormat="1">
      <c r="B122" s="94"/>
      <c r="C122" s="94"/>
      <c r="D122" s="130"/>
      <c r="I122" s="93"/>
      <c r="J122" s="94"/>
      <c r="K122" s="94"/>
      <c r="L122" s="94"/>
      <c r="M122" s="94"/>
      <c r="N122" s="94"/>
      <c r="O122" s="94"/>
    </row>
    <row r="123" spans="2:15" s="87" customFormat="1">
      <c r="B123" s="94"/>
      <c r="C123" s="94"/>
      <c r="D123" s="130"/>
      <c r="I123" s="93"/>
      <c r="J123" s="94"/>
      <c r="K123" s="94"/>
      <c r="L123" s="94"/>
      <c r="M123" s="94"/>
      <c r="N123" s="94"/>
      <c r="O123" s="94"/>
    </row>
    <row r="124" spans="2:15" s="87" customFormat="1">
      <c r="B124" s="94"/>
      <c r="C124" s="94"/>
      <c r="D124" s="130"/>
      <c r="I124" s="93"/>
      <c r="J124" s="94"/>
      <c r="K124" s="94"/>
      <c r="L124" s="94"/>
      <c r="M124" s="94"/>
      <c r="N124" s="94"/>
      <c r="O124" s="94"/>
    </row>
    <row r="125" spans="2:15" s="87" customFormat="1">
      <c r="B125" s="94"/>
      <c r="C125" s="94"/>
      <c r="D125" s="130"/>
      <c r="I125" s="93"/>
      <c r="J125" s="94"/>
      <c r="K125" s="94"/>
      <c r="L125" s="94"/>
      <c r="M125" s="94"/>
      <c r="N125" s="94"/>
      <c r="O125" s="94"/>
    </row>
    <row r="126" spans="2:15" s="87" customFormat="1">
      <c r="B126" s="94"/>
      <c r="C126" s="94"/>
      <c r="D126" s="130"/>
      <c r="I126" s="93"/>
      <c r="J126" s="94"/>
      <c r="K126" s="94"/>
      <c r="L126" s="94"/>
      <c r="M126" s="94"/>
      <c r="N126" s="94"/>
      <c r="O126" s="94"/>
    </row>
    <row r="127" spans="2:15" s="87" customFormat="1">
      <c r="B127" s="94"/>
      <c r="C127" s="94"/>
      <c r="D127" s="130"/>
      <c r="I127" s="93"/>
      <c r="J127" s="94"/>
      <c r="K127" s="94"/>
      <c r="L127" s="94"/>
      <c r="M127" s="94"/>
      <c r="N127" s="94"/>
      <c r="O127" s="94"/>
    </row>
    <row r="128" spans="2:15" s="87" customFormat="1">
      <c r="B128" s="94"/>
      <c r="C128" s="94"/>
      <c r="D128" s="130"/>
      <c r="I128" s="93"/>
      <c r="J128" s="94"/>
      <c r="K128" s="94"/>
      <c r="L128" s="94"/>
      <c r="M128" s="94"/>
      <c r="N128" s="94"/>
      <c r="O128" s="94"/>
    </row>
    <row r="129" spans="2:15" s="87" customFormat="1">
      <c r="B129" s="94"/>
      <c r="C129" s="94"/>
      <c r="D129" s="130"/>
      <c r="I129" s="93"/>
      <c r="J129" s="94"/>
      <c r="K129" s="94"/>
      <c r="L129" s="94"/>
      <c r="M129" s="94"/>
      <c r="N129" s="94"/>
      <c r="O129" s="94"/>
    </row>
    <row r="130" spans="2:15" s="87" customFormat="1">
      <c r="B130" s="94"/>
      <c r="C130" s="94"/>
      <c r="D130" s="130"/>
      <c r="I130" s="93"/>
      <c r="J130" s="94"/>
      <c r="K130" s="94"/>
      <c r="L130" s="94"/>
      <c r="M130" s="94"/>
      <c r="N130" s="94"/>
      <c r="O130" s="94"/>
    </row>
    <row r="131" spans="2:15" s="87" customFormat="1">
      <c r="B131" s="94"/>
      <c r="C131" s="94"/>
      <c r="D131" s="130"/>
      <c r="I131" s="93"/>
      <c r="J131" s="94"/>
      <c r="K131" s="94"/>
      <c r="L131" s="94"/>
      <c r="M131" s="94"/>
      <c r="N131" s="94"/>
      <c r="O131" s="94"/>
    </row>
    <row r="132" spans="2:15" s="87" customFormat="1">
      <c r="B132" s="94"/>
      <c r="C132" s="94"/>
      <c r="D132" s="130"/>
      <c r="I132" s="93"/>
      <c r="J132" s="94"/>
      <c r="K132" s="94"/>
      <c r="L132" s="94"/>
      <c r="M132" s="94"/>
      <c r="N132" s="94"/>
      <c r="O132" s="94"/>
    </row>
    <row r="133" spans="2:15" s="87" customFormat="1">
      <c r="B133" s="94"/>
      <c r="C133" s="94"/>
      <c r="D133" s="130"/>
      <c r="I133" s="93"/>
      <c r="J133" s="94"/>
      <c r="K133" s="94"/>
      <c r="L133" s="94"/>
      <c r="M133" s="94"/>
      <c r="N133" s="94"/>
      <c r="O133" s="94"/>
    </row>
    <row r="134" spans="2:15" s="87" customFormat="1">
      <c r="B134" s="94"/>
      <c r="C134" s="94"/>
      <c r="D134" s="130"/>
      <c r="I134" s="93"/>
      <c r="J134" s="94"/>
      <c r="K134" s="94"/>
      <c r="L134" s="94"/>
      <c r="M134" s="94"/>
      <c r="N134" s="94"/>
      <c r="O134" s="94"/>
    </row>
    <row r="135" spans="2:15" s="87" customFormat="1">
      <c r="B135" s="94"/>
      <c r="C135" s="94"/>
      <c r="D135" s="130"/>
      <c r="I135" s="93"/>
      <c r="J135" s="94"/>
      <c r="K135" s="94"/>
      <c r="L135" s="94"/>
      <c r="M135" s="94"/>
      <c r="N135" s="94"/>
      <c r="O135" s="94"/>
    </row>
    <row r="136" spans="2:15" s="87" customFormat="1">
      <c r="B136" s="94"/>
      <c r="C136" s="94"/>
      <c r="D136" s="130"/>
      <c r="I136" s="93"/>
      <c r="J136" s="94"/>
      <c r="K136" s="94"/>
      <c r="L136" s="94"/>
      <c r="M136" s="94"/>
      <c r="N136" s="94"/>
      <c r="O136" s="94"/>
    </row>
    <row r="137" spans="2:15" s="87" customFormat="1">
      <c r="B137" s="94"/>
      <c r="C137" s="94"/>
      <c r="D137" s="130"/>
      <c r="I137" s="93"/>
      <c r="J137" s="94"/>
      <c r="K137" s="94"/>
      <c r="L137" s="94"/>
      <c r="M137" s="94"/>
      <c r="N137" s="94"/>
      <c r="O137" s="94"/>
    </row>
    <row r="138" spans="2:15" s="87" customFormat="1">
      <c r="B138" s="94"/>
      <c r="C138" s="94"/>
      <c r="D138" s="130"/>
      <c r="I138" s="93"/>
      <c r="J138" s="94"/>
      <c r="K138" s="94"/>
      <c r="L138" s="94"/>
      <c r="M138" s="94"/>
      <c r="N138" s="94"/>
      <c r="O138" s="94"/>
    </row>
    <row r="139" spans="2:15" s="87" customFormat="1">
      <c r="B139" s="94"/>
      <c r="C139" s="94"/>
      <c r="D139" s="130"/>
      <c r="I139" s="93"/>
      <c r="J139" s="94"/>
      <c r="K139" s="94"/>
      <c r="L139" s="94"/>
      <c r="M139" s="94"/>
      <c r="N139" s="94"/>
      <c r="O139" s="94"/>
    </row>
    <row r="140" spans="2:15" s="87" customFormat="1">
      <c r="B140" s="94"/>
      <c r="C140" s="94"/>
      <c r="D140" s="130"/>
      <c r="I140" s="93"/>
      <c r="J140" s="94"/>
      <c r="K140" s="94"/>
      <c r="L140" s="94"/>
      <c r="M140" s="94"/>
      <c r="N140" s="94"/>
      <c r="O140" s="94"/>
    </row>
    <row r="141" spans="2:15" s="87" customFormat="1">
      <c r="B141" s="94"/>
      <c r="C141" s="94"/>
      <c r="D141" s="130"/>
      <c r="I141" s="93"/>
      <c r="J141" s="94"/>
      <c r="K141" s="94"/>
      <c r="L141" s="94"/>
      <c r="M141" s="94"/>
      <c r="N141" s="94"/>
      <c r="O141" s="94"/>
    </row>
    <row r="142" spans="2:15" s="87" customFormat="1">
      <c r="B142" s="94"/>
      <c r="C142" s="94"/>
      <c r="D142" s="130"/>
      <c r="I142" s="93"/>
      <c r="J142" s="94"/>
      <c r="K142" s="94"/>
      <c r="L142" s="94"/>
      <c r="M142" s="94"/>
      <c r="N142" s="94"/>
      <c r="O142" s="94"/>
    </row>
    <row r="143" spans="2:15" s="87" customFormat="1">
      <c r="B143" s="94"/>
      <c r="C143" s="94"/>
      <c r="D143" s="130"/>
      <c r="I143" s="93"/>
      <c r="J143" s="94"/>
      <c r="K143" s="94"/>
      <c r="L143" s="94"/>
      <c r="M143" s="94"/>
      <c r="N143" s="94"/>
      <c r="O143" s="94"/>
    </row>
    <row r="144" spans="2:15" s="87" customFormat="1">
      <c r="B144" s="94"/>
      <c r="C144" s="94"/>
      <c r="D144" s="130"/>
      <c r="I144" s="93"/>
      <c r="J144" s="94"/>
      <c r="K144" s="94"/>
      <c r="L144" s="94"/>
      <c r="M144" s="94"/>
      <c r="N144" s="94"/>
      <c r="O144" s="94"/>
    </row>
    <row r="145" spans="2:15" s="87" customFormat="1">
      <c r="B145" s="94"/>
      <c r="C145" s="94"/>
      <c r="D145" s="130"/>
      <c r="I145" s="93"/>
      <c r="J145" s="94"/>
      <c r="K145" s="94"/>
      <c r="L145" s="94"/>
      <c r="M145" s="94"/>
      <c r="N145" s="94"/>
      <c r="O145" s="94"/>
    </row>
    <row r="146" spans="2:15" s="87" customFormat="1">
      <c r="B146" s="94"/>
      <c r="C146" s="94"/>
      <c r="D146" s="130"/>
      <c r="I146" s="93"/>
      <c r="J146" s="94"/>
      <c r="K146" s="94"/>
      <c r="L146" s="94"/>
      <c r="M146" s="94"/>
      <c r="N146" s="94"/>
      <c r="O146" s="94"/>
    </row>
    <row r="147" spans="2:15" s="87" customFormat="1">
      <c r="B147" s="94"/>
      <c r="C147" s="94"/>
      <c r="D147" s="130"/>
      <c r="I147" s="93"/>
      <c r="J147" s="94"/>
      <c r="K147" s="94"/>
      <c r="L147" s="94"/>
      <c r="M147" s="94"/>
      <c r="N147" s="94"/>
      <c r="O147" s="94"/>
    </row>
    <row r="148" spans="2:15" s="87" customFormat="1">
      <c r="B148" s="94"/>
      <c r="C148" s="94"/>
      <c r="D148" s="130"/>
      <c r="I148" s="93"/>
      <c r="J148" s="94"/>
      <c r="K148" s="94"/>
      <c r="L148" s="94"/>
      <c r="M148" s="94"/>
      <c r="N148" s="94"/>
      <c r="O148" s="94"/>
    </row>
    <row r="149" spans="2:15" s="87" customFormat="1">
      <c r="B149" s="94"/>
      <c r="C149" s="94"/>
      <c r="D149" s="130"/>
      <c r="I149" s="93"/>
      <c r="J149" s="94"/>
      <c r="K149" s="94"/>
      <c r="L149" s="94"/>
      <c r="M149" s="94"/>
      <c r="N149" s="94"/>
      <c r="O149" s="94"/>
    </row>
    <row r="150" spans="2:15" s="87" customFormat="1">
      <c r="B150" s="94"/>
      <c r="C150" s="94"/>
      <c r="D150" s="130"/>
      <c r="I150" s="93"/>
      <c r="J150" s="94"/>
      <c r="K150" s="94"/>
      <c r="L150" s="94"/>
      <c r="M150" s="94"/>
      <c r="N150" s="94"/>
      <c r="O150" s="94"/>
    </row>
    <row r="151" spans="2:15" s="87" customFormat="1">
      <c r="B151" s="94"/>
      <c r="C151" s="94"/>
      <c r="D151" s="130"/>
      <c r="I151" s="93"/>
      <c r="J151" s="94"/>
      <c r="K151" s="94"/>
      <c r="L151" s="94"/>
      <c r="M151" s="94"/>
      <c r="N151" s="94"/>
      <c r="O151" s="94"/>
    </row>
    <row r="152" spans="2:15" s="87" customFormat="1">
      <c r="B152" s="94"/>
      <c r="C152" s="94"/>
      <c r="D152" s="130"/>
      <c r="I152" s="93"/>
      <c r="J152" s="94"/>
      <c r="K152" s="94"/>
      <c r="L152" s="94"/>
      <c r="M152" s="94"/>
      <c r="N152" s="94"/>
      <c r="O152" s="94"/>
    </row>
    <row r="153" spans="2:15" s="87" customFormat="1">
      <c r="B153" s="94"/>
      <c r="C153" s="94"/>
      <c r="D153" s="130"/>
      <c r="I153" s="93"/>
      <c r="J153" s="94"/>
      <c r="K153" s="94"/>
      <c r="L153" s="94"/>
      <c r="M153" s="94"/>
      <c r="N153" s="94"/>
      <c r="O153" s="94"/>
    </row>
    <row r="154" spans="2:15" s="87" customFormat="1">
      <c r="B154" s="94"/>
      <c r="C154" s="94"/>
      <c r="D154" s="130"/>
      <c r="I154" s="93"/>
      <c r="J154" s="94"/>
      <c r="K154" s="94"/>
      <c r="L154" s="94"/>
      <c r="M154" s="94"/>
      <c r="N154" s="94"/>
      <c r="O154" s="94"/>
    </row>
    <row r="155" spans="2:15" s="87" customFormat="1">
      <c r="B155" s="94"/>
      <c r="C155" s="94"/>
      <c r="D155" s="130"/>
      <c r="I155" s="93"/>
      <c r="J155" s="94"/>
      <c r="K155" s="94"/>
      <c r="L155" s="94"/>
      <c r="M155" s="94"/>
      <c r="N155" s="94"/>
      <c r="O155" s="94"/>
    </row>
    <row r="156" spans="2:15" s="87" customFormat="1">
      <c r="B156" s="94"/>
      <c r="C156" s="94"/>
      <c r="D156" s="130"/>
      <c r="I156" s="93"/>
      <c r="J156" s="94"/>
      <c r="K156" s="94"/>
      <c r="L156" s="94"/>
      <c r="M156" s="94"/>
      <c r="N156" s="94"/>
      <c r="O156" s="94"/>
    </row>
    <row r="157" spans="2:15" s="87" customFormat="1">
      <c r="B157" s="94"/>
      <c r="C157" s="94"/>
      <c r="D157" s="130"/>
      <c r="I157" s="93"/>
      <c r="J157" s="94"/>
      <c r="K157" s="94"/>
      <c r="L157" s="94"/>
      <c r="M157" s="94"/>
      <c r="N157" s="94"/>
      <c r="O157" s="94"/>
    </row>
    <row r="158" spans="2:15" s="87" customFormat="1">
      <c r="B158" s="94"/>
      <c r="C158" s="94"/>
      <c r="D158" s="130"/>
      <c r="I158" s="93"/>
      <c r="J158" s="94"/>
      <c r="K158" s="94"/>
      <c r="L158" s="94"/>
      <c r="M158" s="94"/>
      <c r="N158" s="94"/>
      <c r="O158" s="94"/>
    </row>
    <row r="159" spans="2:15" s="87" customFormat="1">
      <c r="B159" s="94"/>
      <c r="C159" s="94"/>
      <c r="D159" s="130"/>
      <c r="I159" s="93"/>
      <c r="J159" s="94"/>
      <c r="K159" s="94"/>
      <c r="L159" s="94"/>
      <c r="M159" s="94"/>
      <c r="N159" s="94"/>
      <c r="O159" s="94"/>
    </row>
    <row r="160" spans="2:15" s="87" customFormat="1">
      <c r="B160" s="94"/>
      <c r="C160" s="94"/>
      <c r="D160" s="130"/>
      <c r="I160" s="93"/>
      <c r="J160" s="94"/>
      <c r="K160" s="94"/>
      <c r="L160" s="94"/>
      <c r="M160" s="94"/>
      <c r="N160" s="94"/>
      <c r="O160" s="94"/>
    </row>
    <row r="161" spans="2:15" s="87" customFormat="1">
      <c r="B161" s="94"/>
      <c r="C161" s="94"/>
      <c r="D161" s="130"/>
      <c r="I161" s="93"/>
      <c r="J161" s="94"/>
      <c r="K161" s="94"/>
      <c r="L161" s="94"/>
      <c r="M161" s="94"/>
      <c r="N161" s="94"/>
      <c r="O161" s="94"/>
    </row>
    <row r="162" spans="2:15" s="87" customFormat="1">
      <c r="B162" s="94"/>
      <c r="C162" s="94"/>
      <c r="D162" s="130"/>
      <c r="I162" s="93"/>
      <c r="J162" s="94"/>
      <c r="K162" s="94"/>
      <c r="L162" s="94"/>
      <c r="M162" s="94"/>
      <c r="N162" s="94"/>
      <c r="O162" s="94"/>
    </row>
    <row r="163" spans="2:15" s="87" customFormat="1">
      <c r="B163" s="94"/>
      <c r="C163" s="94"/>
      <c r="D163" s="130"/>
      <c r="I163" s="93"/>
      <c r="J163" s="94"/>
      <c r="K163" s="94"/>
      <c r="L163" s="94"/>
      <c r="M163" s="94"/>
      <c r="N163" s="94"/>
      <c r="O163" s="94"/>
    </row>
    <row r="164" spans="2:15" s="87" customFormat="1">
      <c r="B164" s="94"/>
      <c r="C164" s="94"/>
      <c r="D164" s="130"/>
      <c r="I164" s="93"/>
      <c r="J164" s="94"/>
      <c r="K164" s="94"/>
      <c r="L164" s="94"/>
      <c r="M164" s="94"/>
      <c r="N164" s="94"/>
      <c r="O164" s="94"/>
    </row>
    <row r="165" spans="2:15" s="87" customFormat="1">
      <c r="B165" s="94"/>
      <c r="C165" s="94"/>
      <c r="D165" s="130"/>
      <c r="I165" s="93"/>
      <c r="J165" s="94"/>
      <c r="K165" s="94"/>
      <c r="L165" s="94"/>
      <c r="M165" s="94"/>
      <c r="N165" s="94"/>
      <c r="O165" s="94"/>
    </row>
    <row r="166" spans="2:15" s="87" customFormat="1">
      <c r="B166" s="94"/>
      <c r="C166" s="94"/>
      <c r="D166" s="130"/>
      <c r="I166" s="93"/>
      <c r="J166" s="94"/>
      <c r="K166" s="94"/>
      <c r="L166" s="94"/>
      <c r="M166" s="94"/>
      <c r="N166" s="94"/>
      <c r="O166" s="94"/>
    </row>
    <row r="167" spans="2:15" s="87" customFormat="1">
      <c r="B167" s="94"/>
      <c r="C167" s="94"/>
      <c r="D167" s="130"/>
      <c r="I167" s="93"/>
      <c r="J167" s="94"/>
      <c r="K167" s="94"/>
      <c r="L167" s="94"/>
      <c r="M167" s="94"/>
      <c r="N167" s="94"/>
      <c r="O167" s="94"/>
    </row>
    <row r="168" spans="2:15" s="87" customFormat="1">
      <c r="B168" s="94"/>
      <c r="C168" s="94"/>
      <c r="D168" s="130"/>
      <c r="I168" s="93"/>
      <c r="J168" s="94"/>
      <c r="K168" s="94"/>
      <c r="L168" s="94"/>
      <c r="M168" s="94"/>
      <c r="N168" s="94"/>
      <c r="O168" s="94"/>
    </row>
    <row r="169" spans="2:15" s="87" customFormat="1">
      <c r="B169" s="94"/>
      <c r="C169" s="94"/>
      <c r="D169" s="130"/>
      <c r="I169" s="93"/>
      <c r="J169" s="94"/>
      <c r="K169" s="94"/>
      <c r="L169" s="94"/>
      <c r="M169" s="94"/>
      <c r="N169" s="94"/>
      <c r="O169" s="94"/>
    </row>
    <row r="170" spans="2:15" s="87" customFormat="1">
      <c r="B170" s="94"/>
      <c r="C170" s="94"/>
      <c r="D170" s="130"/>
      <c r="I170" s="93"/>
      <c r="J170" s="94"/>
      <c r="K170" s="94"/>
      <c r="L170" s="94"/>
      <c r="M170" s="94"/>
      <c r="N170" s="94"/>
      <c r="O170" s="94"/>
    </row>
    <row r="171" spans="2:15" s="87" customFormat="1">
      <c r="B171" s="94"/>
      <c r="C171" s="94"/>
      <c r="D171" s="130"/>
      <c r="I171" s="93"/>
      <c r="J171" s="94"/>
      <c r="K171" s="94"/>
      <c r="L171" s="94"/>
      <c r="M171" s="94"/>
      <c r="N171" s="94"/>
      <c r="O171" s="94"/>
    </row>
    <row r="172" spans="2:15" s="87" customFormat="1">
      <c r="B172" s="94"/>
      <c r="C172" s="94"/>
      <c r="D172" s="130"/>
      <c r="I172" s="93"/>
      <c r="J172" s="94"/>
      <c r="K172" s="94"/>
      <c r="L172" s="94"/>
      <c r="M172" s="94"/>
      <c r="N172" s="94"/>
      <c r="O172" s="94"/>
    </row>
    <row r="173" spans="2:15" s="87" customFormat="1">
      <c r="B173" s="94"/>
      <c r="C173" s="94"/>
      <c r="D173" s="130"/>
      <c r="I173" s="93"/>
      <c r="J173" s="94"/>
      <c r="K173" s="94"/>
      <c r="L173" s="94"/>
      <c r="M173" s="94"/>
      <c r="N173" s="94"/>
      <c r="O173" s="94"/>
    </row>
    <row r="174" spans="2:15" s="87" customFormat="1">
      <c r="B174" s="94"/>
      <c r="C174" s="94"/>
      <c r="D174" s="130"/>
      <c r="I174" s="93"/>
      <c r="J174" s="94"/>
      <c r="K174" s="94"/>
      <c r="L174" s="94"/>
      <c r="M174" s="94"/>
      <c r="N174" s="94"/>
      <c r="O174" s="94"/>
    </row>
    <row r="175" spans="2:15" s="87" customFormat="1">
      <c r="B175" s="94"/>
      <c r="C175" s="94"/>
      <c r="D175" s="130"/>
      <c r="I175" s="93"/>
      <c r="J175" s="94"/>
      <c r="K175" s="94"/>
      <c r="L175" s="94"/>
      <c r="M175" s="94"/>
      <c r="N175" s="94"/>
      <c r="O175" s="94"/>
    </row>
    <row r="176" spans="2:15" s="87" customFormat="1">
      <c r="B176" s="94"/>
      <c r="C176" s="94"/>
      <c r="D176" s="130"/>
      <c r="I176" s="93"/>
      <c r="J176" s="94"/>
      <c r="K176" s="94"/>
      <c r="L176" s="94"/>
      <c r="M176" s="94"/>
      <c r="N176" s="94"/>
      <c r="O176" s="94"/>
    </row>
    <row r="177" spans="2:15" s="87" customFormat="1">
      <c r="B177" s="94"/>
      <c r="C177" s="94"/>
      <c r="D177" s="130"/>
      <c r="I177" s="93"/>
      <c r="J177" s="94"/>
      <c r="K177" s="94"/>
      <c r="L177" s="94"/>
      <c r="M177" s="94"/>
      <c r="N177" s="94"/>
      <c r="O177" s="94"/>
    </row>
    <row r="178" spans="2:15" s="87" customFormat="1">
      <c r="B178" s="94"/>
      <c r="C178" s="94"/>
      <c r="D178" s="130"/>
      <c r="I178" s="93"/>
      <c r="J178" s="94"/>
      <c r="K178" s="94"/>
      <c r="L178" s="94"/>
      <c r="M178" s="94"/>
      <c r="N178" s="94"/>
      <c r="O178" s="94"/>
    </row>
    <row r="179" spans="2:15" s="87" customFormat="1">
      <c r="B179" s="94"/>
      <c r="C179" s="94"/>
      <c r="D179" s="130"/>
      <c r="I179" s="93"/>
      <c r="J179" s="94"/>
      <c r="K179" s="94"/>
      <c r="L179" s="94"/>
      <c r="M179" s="94"/>
      <c r="N179" s="94"/>
      <c r="O179" s="94"/>
    </row>
    <row r="180" spans="2:15" s="87" customFormat="1">
      <c r="B180" s="94"/>
      <c r="C180" s="94"/>
      <c r="D180" s="130"/>
      <c r="I180" s="93"/>
      <c r="J180" s="94"/>
      <c r="K180" s="94"/>
      <c r="L180" s="94"/>
      <c r="M180" s="94"/>
      <c r="N180" s="94"/>
      <c r="O180" s="94"/>
    </row>
    <row r="181" spans="2:15" s="87" customFormat="1">
      <c r="B181" s="94"/>
      <c r="C181" s="94"/>
      <c r="D181" s="130"/>
      <c r="I181" s="93"/>
      <c r="J181" s="94"/>
      <c r="K181" s="94"/>
      <c r="L181" s="94"/>
      <c r="M181" s="94"/>
      <c r="N181" s="94"/>
      <c r="O181" s="94"/>
    </row>
    <row r="182" spans="2:15" s="87" customFormat="1">
      <c r="B182" s="94"/>
      <c r="C182" s="94"/>
      <c r="D182" s="130"/>
      <c r="I182" s="93"/>
      <c r="J182" s="94"/>
      <c r="K182" s="94"/>
      <c r="L182" s="94"/>
      <c r="M182" s="94"/>
      <c r="N182" s="94"/>
      <c r="O182" s="94"/>
    </row>
    <row r="183" spans="2:15" s="87" customFormat="1">
      <c r="B183" s="94"/>
      <c r="C183" s="94"/>
      <c r="D183" s="130"/>
      <c r="I183" s="93"/>
      <c r="J183" s="94"/>
      <c r="K183" s="94"/>
      <c r="L183" s="94"/>
      <c r="M183" s="94"/>
      <c r="N183" s="94"/>
      <c r="O183" s="94"/>
    </row>
    <row r="184" spans="2:15" s="87" customFormat="1">
      <c r="B184" s="94"/>
      <c r="C184" s="94"/>
      <c r="D184" s="130"/>
      <c r="I184" s="93"/>
      <c r="J184" s="94"/>
      <c r="K184" s="94"/>
      <c r="L184" s="94"/>
      <c r="M184" s="94"/>
      <c r="N184" s="94"/>
      <c r="O184" s="94"/>
    </row>
    <row r="185" spans="2:15" s="87" customFormat="1">
      <c r="B185" s="94"/>
      <c r="C185" s="94"/>
      <c r="D185" s="130"/>
      <c r="I185" s="93"/>
      <c r="J185" s="94"/>
      <c r="K185" s="94"/>
      <c r="L185" s="94"/>
      <c r="M185" s="94"/>
      <c r="N185" s="94"/>
      <c r="O185" s="94"/>
    </row>
    <row r="186" spans="2:15" s="87" customFormat="1">
      <c r="B186" s="94"/>
      <c r="C186" s="94"/>
      <c r="D186" s="130"/>
      <c r="I186" s="93"/>
      <c r="J186" s="94"/>
      <c r="K186" s="94"/>
      <c r="L186" s="94"/>
      <c r="M186" s="94"/>
      <c r="N186" s="94"/>
      <c r="O186" s="94"/>
    </row>
    <row r="187" spans="2:15" s="87" customFormat="1">
      <c r="B187" s="94"/>
      <c r="C187" s="94"/>
      <c r="D187" s="130"/>
      <c r="I187" s="93"/>
      <c r="J187" s="94"/>
      <c r="K187" s="94"/>
      <c r="L187" s="94"/>
      <c r="M187" s="94"/>
      <c r="N187" s="94"/>
      <c r="O187" s="94"/>
    </row>
    <row r="188" spans="2:15" s="87" customFormat="1">
      <c r="B188" s="94"/>
      <c r="C188" s="94"/>
      <c r="D188" s="130"/>
      <c r="I188" s="93"/>
      <c r="J188" s="94"/>
      <c r="K188" s="94"/>
      <c r="L188" s="94"/>
      <c r="M188" s="94"/>
      <c r="N188" s="94"/>
      <c r="O188" s="94"/>
    </row>
    <row r="189" spans="2:15" s="87" customFormat="1">
      <c r="B189" s="94"/>
      <c r="C189" s="94"/>
      <c r="D189" s="130"/>
      <c r="I189" s="93"/>
      <c r="J189" s="94"/>
      <c r="K189" s="94"/>
      <c r="L189" s="94"/>
      <c r="M189" s="94"/>
      <c r="N189" s="94"/>
      <c r="O189" s="94"/>
    </row>
    <row r="190" spans="2:15" s="87" customFormat="1">
      <c r="B190" s="94"/>
      <c r="C190" s="94"/>
      <c r="D190" s="130"/>
      <c r="I190" s="93"/>
      <c r="J190" s="94"/>
      <c r="K190" s="94"/>
      <c r="L190" s="94"/>
      <c r="M190" s="94"/>
      <c r="N190" s="94"/>
      <c r="O190" s="94"/>
    </row>
    <row r="191" spans="2:15" s="87" customFormat="1">
      <c r="B191" s="94"/>
      <c r="C191" s="94"/>
      <c r="D191" s="130"/>
      <c r="I191" s="93"/>
      <c r="J191" s="94"/>
      <c r="K191" s="94"/>
      <c r="L191" s="94"/>
      <c r="M191" s="94"/>
      <c r="N191" s="94"/>
      <c r="O191" s="94"/>
    </row>
    <row r="192" spans="2:15" s="87" customFormat="1">
      <c r="B192" s="94"/>
      <c r="C192" s="94"/>
      <c r="D192" s="130"/>
      <c r="I192" s="93"/>
      <c r="J192" s="94"/>
      <c r="K192" s="94"/>
      <c r="L192" s="94"/>
      <c r="M192" s="94"/>
      <c r="N192" s="94"/>
      <c r="O192" s="94"/>
    </row>
    <row r="193" spans="2:15" s="87" customFormat="1">
      <c r="B193" s="94"/>
      <c r="C193" s="94"/>
      <c r="D193" s="130"/>
      <c r="I193" s="93"/>
      <c r="J193" s="94"/>
      <c r="K193" s="94"/>
      <c r="L193" s="94"/>
      <c r="M193" s="94"/>
      <c r="N193" s="94"/>
      <c r="O193" s="94"/>
    </row>
    <row r="194" spans="2:15" s="87" customFormat="1">
      <c r="B194" s="94"/>
      <c r="C194" s="94"/>
      <c r="D194" s="130"/>
      <c r="I194" s="93"/>
      <c r="J194" s="94"/>
      <c r="K194" s="94"/>
      <c r="L194" s="94"/>
      <c r="M194" s="94"/>
      <c r="N194" s="94"/>
      <c r="O194" s="94"/>
    </row>
    <row r="195" spans="2:15" s="87" customFormat="1">
      <c r="B195" s="94"/>
      <c r="C195" s="94"/>
      <c r="D195" s="130"/>
      <c r="I195" s="93"/>
      <c r="J195" s="94"/>
      <c r="K195" s="94"/>
      <c r="L195" s="94"/>
      <c r="M195" s="94"/>
      <c r="N195" s="94"/>
      <c r="O195" s="94"/>
    </row>
    <row r="196" spans="2:15" s="87" customFormat="1">
      <c r="B196" s="94"/>
      <c r="C196" s="94"/>
      <c r="D196" s="130"/>
      <c r="I196" s="93"/>
      <c r="J196" s="94"/>
      <c r="K196" s="94"/>
      <c r="L196" s="94"/>
      <c r="M196" s="94"/>
      <c r="N196" s="94"/>
      <c r="O196" s="94"/>
    </row>
    <row r="197" spans="2:15" s="87" customFormat="1">
      <c r="B197" s="94"/>
      <c r="C197" s="94"/>
      <c r="D197" s="130"/>
      <c r="I197" s="93"/>
      <c r="J197" s="94"/>
      <c r="K197" s="94"/>
      <c r="L197" s="94"/>
      <c r="M197" s="94"/>
      <c r="N197" s="94"/>
      <c r="O197" s="94"/>
    </row>
    <row r="198" spans="2:15" s="87" customFormat="1">
      <c r="B198" s="94"/>
      <c r="C198" s="94"/>
      <c r="D198" s="130"/>
      <c r="I198" s="93"/>
      <c r="J198" s="94"/>
      <c r="K198" s="94"/>
      <c r="L198" s="94"/>
      <c r="M198" s="94"/>
      <c r="N198" s="94"/>
      <c r="O198" s="94"/>
    </row>
    <row r="199" spans="2:15" s="87" customFormat="1">
      <c r="B199" s="94"/>
      <c r="C199" s="94"/>
      <c r="D199" s="130"/>
      <c r="I199" s="93"/>
      <c r="J199" s="94"/>
      <c r="K199" s="94"/>
      <c r="L199" s="94"/>
      <c r="M199" s="94"/>
      <c r="N199" s="94"/>
      <c r="O199" s="94"/>
    </row>
    <row r="200" spans="2:15" s="87" customFormat="1">
      <c r="B200" s="94"/>
      <c r="C200" s="94"/>
      <c r="D200" s="130"/>
      <c r="I200" s="93"/>
      <c r="J200" s="94"/>
      <c r="K200" s="94"/>
      <c r="L200" s="94"/>
      <c r="M200" s="94"/>
      <c r="N200" s="94"/>
      <c r="O200" s="94"/>
    </row>
    <row r="201" spans="2:15" s="87" customFormat="1">
      <c r="B201" s="94"/>
      <c r="C201" s="94"/>
      <c r="D201" s="130"/>
      <c r="I201" s="93"/>
      <c r="J201" s="94"/>
      <c r="K201" s="94"/>
      <c r="L201" s="94"/>
      <c r="M201" s="94"/>
      <c r="N201" s="94"/>
      <c r="O201" s="94"/>
    </row>
    <row r="202" spans="2:15" s="87" customFormat="1">
      <c r="B202" s="94"/>
      <c r="C202" s="94"/>
      <c r="D202" s="130"/>
      <c r="I202" s="93"/>
      <c r="J202" s="94"/>
      <c r="K202" s="94"/>
      <c r="L202" s="94"/>
      <c r="M202" s="94"/>
      <c r="N202" s="94"/>
      <c r="O202" s="94"/>
    </row>
    <row r="203" spans="2:15" s="87" customFormat="1">
      <c r="B203" s="94"/>
      <c r="C203" s="94"/>
      <c r="D203" s="130"/>
      <c r="I203" s="93"/>
      <c r="J203" s="94"/>
      <c r="K203" s="94"/>
      <c r="L203" s="94"/>
      <c r="M203" s="94"/>
      <c r="N203" s="94"/>
      <c r="O203" s="94"/>
    </row>
    <row r="204" spans="2:15" s="87" customFormat="1">
      <c r="B204" s="94"/>
      <c r="C204" s="94"/>
      <c r="D204" s="130"/>
      <c r="I204" s="93"/>
      <c r="J204" s="94"/>
      <c r="K204" s="94"/>
      <c r="L204" s="94"/>
      <c r="M204" s="94"/>
      <c r="N204" s="94"/>
      <c r="O204" s="94"/>
    </row>
    <row r="205" spans="2:15" s="87" customFormat="1">
      <c r="B205" s="94"/>
      <c r="C205" s="94"/>
      <c r="D205" s="130"/>
      <c r="I205" s="93"/>
      <c r="J205" s="94"/>
      <c r="K205" s="94"/>
      <c r="L205" s="94"/>
      <c r="M205" s="94"/>
      <c r="N205" s="94"/>
      <c r="O205" s="94"/>
    </row>
    <row r="206" spans="2:15" s="87" customFormat="1">
      <c r="B206" s="94"/>
      <c r="C206" s="94"/>
      <c r="D206" s="130"/>
      <c r="I206" s="93"/>
      <c r="J206" s="94"/>
      <c r="K206" s="94"/>
      <c r="L206" s="94"/>
      <c r="M206" s="94"/>
      <c r="N206" s="94"/>
      <c r="O206" s="94"/>
    </row>
    <row r="207" spans="2:15" s="87" customFormat="1">
      <c r="B207" s="94"/>
      <c r="C207" s="94"/>
      <c r="D207" s="130"/>
      <c r="I207" s="93"/>
      <c r="J207" s="94"/>
      <c r="K207" s="94"/>
      <c r="L207" s="94"/>
      <c r="M207" s="94"/>
      <c r="N207" s="94"/>
      <c r="O207" s="94"/>
    </row>
    <row r="208" spans="2:15" s="87" customFormat="1">
      <c r="B208" s="94"/>
      <c r="C208" s="94"/>
      <c r="D208" s="130"/>
      <c r="I208" s="93"/>
      <c r="J208" s="94"/>
      <c r="K208" s="94"/>
      <c r="L208" s="94"/>
      <c r="M208" s="94"/>
      <c r="N208" s="94"/>
      <c r="O208" s="94"/>
    </row>
    <row r="209" spans="2:15" s="87" customFormat="1">
      <c r="B209" s="94"/>
      <c r="C209" s="94"/>
      <c r="D209" s="130"/>
      <c r="I209" s="93"/>
      <c r="J209" s="94"/>
      <c r="K209" s="94"/>
      <c r="L209" s="94"/>
      <c r="M209" s="94"/>
      <c r="N209" s="94"/>
      <c r="O209" s="94"/>
    </row>
    <row r="210" spans="2:15" s="87" customFormat="1">
      <c r="B210" s="94"/>
      <c r="C210" s="94"/>
      <c r="D210" s="130"/>
      <c r="I210" s="93"/>
      <c r="J210" s="94"/>
      <c r="K210" s="94"/>
      <c r="L210" s="94"/>
      <c r="M210" s="94"/>
      <c r="N210" s="94"/>
      <c r="O210" s="94"/>
    </row>
    <row r="211" spans="2:15" s="87" customFormat="1">
      <c r="B211" s="94"/>
      <c r="C211" s="94"/>
      <c r="D211" s="130"/>
      <c r="I211" s="93"/>
      <c r="J211" s="94"/>
      <c r="K211" s="94"/>
      <c r="L211" s="94"/>
      <c r="M211" s="94"/>
      <c r="N211" s="94"/>
      <c r="O211" s="94"/>
    </row>
    <row r="212" spans="2:15" s="87" customFormat="1">
      <c r="B212" s="94"/>
      <c r="C212" s="94"/>
      <c r="D212" s="130"/>
      <c r="I212" s="93"/>
      <c r="J212" s="94"/>
      <c r="K212" s="94"/>
      <c r="L212" s="94"/>
      <c r="M212" s="94"/>
      <c r="N212" s="94"/>
      <c r="O212" s="94"/>
    </row>
    <row r="213" spans="2:15" s="87" customFormat="1">
      <c r="B213" s="94"/>
      <c r="C213" s="94"/>
      <c r="D213" s="130"/>
      <c r="I213" s="93"/>
      <c r="J213" s="94"/>
      <c r="K213" s="94"/>
      <c r="L213" s="94"/>
      <c r="M213" s="94"/>
      <c r="N213" s="94"/>
      <c r="O213" s="94"/>
    </row>
    <row r="214" spans="2:15" s="87" customFormat="1">
      <c r="B214" s="94"/>
      <c r="C214" s="94"/>
      <c r="D214" s="130"/>
      <c r="I214" s="93"/>
      <c r="J214" s="94"/>
      <c r="K214" s="94"/>
      <c r="L214" s="94"/>
      <c r="M214" s="94"/>
      <c r="N214" s="94"/>
      <c r="O214" s="94"/>
    </row>
    <row r="215" spans="2:15" s="87" customFormat="1">
      <c r="B215" s="94"/>
      <c r="C215" s="94"/>
      <c r="D215" s="130"/>
      <c r="I215" s="93"/>
      <c r="J215" s="94"/>
      <c r="K215" s="94"/>
      <c r="L215" s="94"/>
      <c r="M215" s="94"/>
      <c r="N215" s="94"/>
      <c r="O215" s="94"/>
    </row>
    <row r="216" spans="2:15" s="87" customFormat="1">
      <c r="B216" s="94"/>
      <c r="C216" s="94"/>
      <c r="D216" s="130"/>
      <c r="I216" s="93"/>
      <c r="J216" s="94"/>
      <c r="K216" s="94"/>
      <c r="L216" s="94"/>
      <c r="M216" s="94"/>
      <c r="N216" s="94"/>
      <c r="O216" s="94"/>
    </row>
    <row r="217" spans="2:15" s="87" customFormat="1">
      <c r="B217" s="94"/>
      <c r="C217" s="94"/>
      <c r="D217" s="130"/>
      <c r="I217" s="93"/>
      <c r="J217" s="94"/>
      <c r="K217" s="94"/>
      <c r="L217" s="94"/>
      <c r="M217" s="94"/>
      <c r="N217" s="94"/>
      <c r="O217" s="94"/>
    </row>
    <row r="218" spans="2:15" s="87" customFormat="1">
      <c r="B218" s="94"/>
      <c r="C218" s="94"/>
      <c r="D218" s="130"/>
      <c r="I218" s="93"/>
      <c r="J218" s="94"/>
      <c r="K218" s="94"/>
      <c r="L218" s="94"/>
      <c r="M218" s="94"/>
      <c r="N218" s="94"/>
      <c r="O218" s="94"/>
    </row>
    <row r="219" spans="2:15" s="87" customFormat="1">
      <c r="B219" s="94"/>
      <c r="C219" s="94"/>
      <c r="D219" s="130"/>
      <c r="I219" s="93"/>
      <c r="J219" s="94"/>
      <c r="K219" s="94"/>
      <c r="L219" s="94"/>
      <c r="M219" s="94"/>
      <c r="N219" s="94"/>
      <c r="O219" s="94"/>
    </row>
    <row r="220" spans="2:15" s="87" customFormat="1">
      <c r="B220" s="94"/>
      <c r="C220" s="94"/>
      <c r="D220" s="130"/>
      <c r="I220" s="93"/>
      <c r="J220" s="94"/>
      <c r="K220" s="94"/>
      <c r="L220" s="94"/>
      <c r="M220" s="94"/>
      <c r="N220" s="94"/>
      <c r="O220" s="94"/>
    </row>
    <row r="221" spans="2:15" s="87" customFormat="1">
      <c r="B221" s="94"/>
      <c r="C221" s="94"/>
      <c r="D221" s="130"/>
      <c r="I221" s="93"/>
      <c r="J221" s="94"/>
      <c r="K221" s="94"/>
      <c r="L221" s="94"/>
      <c r="M221" s="94"/>
      <c r="N221" s="94"/>
      <c r="O221" s="94"/>
    </row>
    <row r="222" spans="2:15" s="87" customFormat="1">
      <c r="B222" s="94"/>
      <c r="C222" s="94"/>
      <c r="D222" s="130"/>
      <c r="I222" s="93"/>
      <c r="J222" s="94"/>
      <c r="K222" s="94"/>
      <c r="L222" s="94"/>
      <c r="M222" s="94"/>
      <c r="N222" s="94"/>
      <c r="O222" s="94"/>
    </row>
    <row r="223" spans="2:15" s="87" customFormat="1">
      <c r="B223" s="94"/>
      <c r="C223" s="94"/>
      <c r="D223" s="130"/>
      <c r="I223" s="93"/>
      <c r="J223" s="94"/>
      <c r="K223" s="94"/>
      <c r="L223" s="94"/>
      <c r="M223" s="94"/>
      <c r="N223" s="94"/>
      <c r="O223" s="94"/>
    </row>
    <row r="224" spans="2:15" s="87" customFormat="1">
      <c r="B224" s="94"/>
      <c r="C224" s="94"/>
      <c r="D224" s="130"/>
      <c r="I224" s="93"/>
      <c r="J224" s="94"/>
      <c r="K224" s="94"/>
      <c r="L224" s="94"/>
      <c r="M224" s="94"/>
      <c r="N224" s="94"/>
      <c r="O224" s="94"/>
    </row>
    <row r="225" spans="2:15" s="87" customFormat="1">
      <c r="B225" s="94"/>
      <c r="C225" s="94"/>
      <c r="D225" s="130"/>
      <c r="I225" s="93"/>
      <c r="J225" s="94"/>
      <c r="K225" s="94"/>
      <c r="L225" s="94"/>
      <c r="M225" s="94"/>
      <c r="N225" s="94"/>
      <c r="O225" s="94"/>
    </row>
    <row r="226" spans="2:15" s="87" customFormat="1">
      <c r="B226" s="94"/>
      <c r="C226" s="94"/>
      <c r="D226" s="130"/>
      <c r="I226" s="93"/>
      <c r="J226" s="94"/>
      <c r="K226" s="94"/>
      <c r="L226" s="94"/>
      <c r="M226" s="94"/>
      <c r="N226" s="94"/>
      <c r="O226" s="94"/>
    </row>
    <row r="227" spans="2:15" s="87" customFormat="1">
      <c r="B227" s="94"/>
      <c r="C227" s="94"/>
      <c r="D227" s="130"/>
      <c r="I227" s="93"/>
      <c r="J227" s="94"/>
      <c r="K227" s="94"/>
      <c r="L227" s="94"/>
      <c r="M227" s="94"/>
      <c r="N227" s="94"/>
      <c r="O227" s="94"/>
    </row>
    <row r="228" spans="2:15" s="87" customFormat="1">
      <c r="B228" s="94"/>
      <c r="C228" s="94"/>
      <c r="D228" s="130"/>
      <c r="I228" s="93"/>
      <c r="J228" s="94"/>
      <c r="K228" s="94"/>
      <c r="L228" s="94"/>
      <c r="M228" s="94"/>
      <c r="N228" s="94"/>
      <c r="O228" s="94"/>
    </row>
    <row r="229" spans="2:15" s="87" customFormat="1">
      <c r="B229" s="94"/>
      <c r="C229" s="94"/>
      <c r="D229" s="130"/>
      <c r="I229" s="93"/>
      <c r="J229" s="94"/>
      <c r="K229" s="94"/>
      <c r="L229" s="94"/>
      <c r="M229" s="94"/>
      <c r="N229" s="94"/>
      <c r="O229" s="94"/>
    </row>
    <row r="230" spans="2:15" s="87" customFormat="1">
      <c r="B230" s="94"/>
      <c r="C230" s="94"/>
      <c r="D230" s="130"/>
      <c r="I230" s="93"/>
      <c r="J230" s="94"/>
      <c r="K230" s="94"/>
      <c r="L230" s="94"/>
      <c r="M230" s="94"/>
      <c r="N230" s="94"/>
      <c r="O230" s="94"/>
    </row>
    <row r="231" spans="2:15" s="87" customFormat="1">
      <c r="B231" s="94"/>
      <c r="C231" s="94"/>
      <c r="D231" s="130"/>
      <c r="I231" s="93"/>
      <c r="J231" s="94"/>
      <c r="K231" s="94"/>
      <c r="L231" s="94"/>
      <c r="M231" s="94"/>
      <c r="N231" s="94"/>
      <c r="O231" s="94"/>
    </row>
    <row r="232" spans="2:15" s="87" customFormat="1">
      <c r="B232" s="94"/>
      <c r="C232" s="94"/>
      <c r="D232" s="130"/>
      <c r="I232" s="93"/>
      <c r="J232" s="94"/>
      <c r="K232" s="94"/>
      <c r="L232" s="94"/>
      <c r="M232" s="94"/>
      <c r="N232" s="94"/>
      <c r="O232" s="94"/>
    </row>
    <row r="233" spans="2:15" s="87" customFormat="1">
      <c r="B233" s="94"/>
      <c r="C233" s="94"/>
      <c r="D233" s="130"/>
      <c r="I233" s="93"/>
      <c r="J233" s="94"/>
      <c r="K233" s="94"/>
      <c r="L233" s="94"/>
      <c r="M233" s="94"/>
      <c r="N233" s="94"/>
      <c r="O233" s="94"/>
    </row>
    <row r="234" spans="2:15" s="87" customFormat="1">
      <c r="B234" s="94"/>
      <c r="C234" s="94"/>
      <c r="D234" s="130"/>
      <c r="I234" s="93"/>
      <c r="J234" s="94"/>
      <c r="K234" s="94"/>
      <c r="L234" s="94"/>
      <c r="M234" s="94"/>
      <c r="N234" s="94"/>
      <c r="O234" s="94"/>
    </row>
    <row r="235" spans="2:15" s="87" customFormat="1">
      <c r="B235" s="94"/>
      <c r="C235" s="94"/>
      <c r="D235" s="130"/>
      <c r="I235" s="93"/>
      <c r="J235" s="94"/>
      <c r="K235" s="94"/>
      <c r="L235" s="94"/>
      <c r="M235" s="94"/>
      <c r="N235" s="94"/>
      <c r="O235" s="94"/>
    </row>
    <row r="236" spans="2:15" s="87" customFormat="1">
      <c r="B236" s="94"/>
      <c r="C236" s="94"/>
      <c r="D236" s="130"/>
      <c r="I236" s="93"/>
      <c r="J236" s="94"/>
      <c r="K236" s="94"/>
      <c r="L236" s="94"/>
      <c r="M236" s="94"/>
      <c r="N236" s="94"/>
      <c r="O236" s="94"/>
    </row>
    <row r="237" spans="2:15" s="87" customFormat="1">
      <c r="B237" s="94"/>
      <c r="C237" s="94"/>
      <c r="D237" s="130"/>
      <c r="I237" s="93"/>
      <c r="J237" s="94"/>
      <c r="K237" s="94"/>
      <c r="L237" s="94"/>
      <c r="M237" s="94"/>
      <c r="N237" s="94"/>
      <c r="O237" s="94"/>
    </row>
    <row r="238" spans="2:15" s="87" customFormat="1">
      <c r="B238" s="94"/>
      <c r="C238" s="94"/>
      <c r="D238" s="130"/>
      <c r="I238" s="93"/>
      <c r="J238" s="94"/>
      <c r="K238" s="94"/>
      <c r="L238" s="94"/>
      <c r="M238" s="94"/>
      <c r="N238" s="94"/>
      <c r="O238" s="94"/>
    </row>
    <row r="239" spans="2:15" s="87" customFormat="1">
      <c r="B239" s="94"/>
      <c r="C239" s="94"/>
      <c r="D239" s="130"/>
      <c r="I239" s="93"/>
      <c r="J239" s="94"/>
      <c r="K239" s="94"/>
      <c r="L239" s="94"/>
      <c r="M239" s="94"/>
      <c r="N239" s="94"/>
      <c r="O239" s="94"/>
    </row>
    <row r="240" spans="2:15" s="87" customFormat="1">
      <c r="B240" s="94"/>
      <c r="C240" s="94"/>
      <c r="D240" s="130"/>
      <c r="I240" s="93"/>
      <c r="J240" s="94"/>
      <c r="K240" s="94"/>
      <c r="L240" s="94"/>
      <c r="M240" s="94"/>
      <c r="N240" s="94"/>
      <c r="O240" s="94"/>
    </row>
    <row r="241" spans="2:15" s="87" customFormat="1">
      <c r="B241" s="94"/>
      <c r="C241" s="94"/>
      <c r="D241" s="130"/>
      <c r="I241" s="93"/>
      <c r="J241" s="94"/>
      <c r="K241" s="94"/>
      <c r="L241" s="94"/>
      <c r="M241" s="94"/>
      <c r="N241" s="94"/>
      <c r="O241" s="94"/>
    </row>
    <row r="242" spans="2:15" s="87" customFormat="1">
      <c r="B242" s="94"/>
      <c r="C242" s="94"/>
      <c r="D242" s="130"/>
      <c r="I242" s="93"/>
      <c r="J242" s="94"/>
      <c r="K242" s="94"/>
      <c r="L242" s="94"/>
      <c r="M242" s="94"/>
      <c r="N242" s="94"/>
      <c r="O242" s="94"/>
    </row>
    <row r="243" spans="2:15" s="87" customFormat="1">
      <c r="B243" s="94"/>
      <c r="C243" s="94"/>
      <c r="D243" s="130"/>
      <c r="I243" s="93"/>
      <c r="J243" s="94"/>
      <c r="K243" s="94"/>
      <c r="L243" s="94"/>
      <c r="M243" s="94"/>
      <c r="N243" s="94"/>
      <c r="O243" s="94"/>
    </row>
    <row r="244" spans="2:15" s="87" customFormat="1">
      <c r="B244" s="94"/>
      <c r="C244" s="94"/>
      <c r="D244" s="130"/>
      <c r="I244" s="93"/>
      <c r="J244" s="94"/>
      <c r="K244" s="94"/>
      <c r="L244" s="94"/>
      <c r="M244" s="94"/>
      <c r="N244" s="94"/>
      <c r="O244" s="94"/>
    </row>
    <row r="245" spans="2:15" s="87" customFormat="1">
      <c r="B245" s="94"/>
      <c r="C245" s="94"/>
      <c r="D245" s="130"/>
      <c r="I245" s="93"/>
      <c r="J245" s="94"/>
      <c r="K245" s="94"/>
      <c r="L245" s="94"/>
      <c r="M245" s="94"/>
      <c r="N245" s="94"/>
      <c r="O245" s="94"/>
    </row>
    <row r="246" spans="2:15" s="87" customFormat="1">
      <c r="B246" s="94"/>
      <c r="C246" s="94"/>
      <c r="D246" s="130"/>
      <c r="I246" s="93"/>
      <c r="J246" s="94"/>
      <c r="K246" s="94"/>
      <c r="L246" s="94"/>
      <c r="M246" s="94"/>
      <c r="N246" s="94"/>
      <c r="O246" s="94"/>
    </row>
    <row r="247" spans="2:15" s="87" customFormat="1">
      <c r="B247" s="94"/>
      <c r="C247" s="94"/>
      <c r="D247" s="130"/>
      <c r="I247" s="93"/>
      <c r="J247" s="94"/>
      <c r="K247" s="94"/>
      <c r="L247" s="94"/>
      <c r="M247" s="94"/>
      <c r="N247" s="94"/>
      <c r="O247" s="94"/>
    </row>
    <row r="248" spans="2:15" s="87" customFormat="1">
      <c r="B248" s="94"/>
      <c r="C248" s="94"/>
      <c r="D248" s="130"/>
      <c r="I248" s="93"/>
      <c r="J248" s="94"/>
      <c r="K248" s="94"/>
      <c r="L248" s="94"/>
      <c r="M248" s="94"/>
      <c r="N248" s="94"/>
      <c r="O248" s="94"/>
    </row>
    <row r="249" spans="2:15" s="87" customFormat="1">
      <c r="B249" s="94"/>
      <c r="C249" s="94"/>
      <c r="D249" s="130"/>
      <c r="I249" s="93"/>
      <c r="J249" s="94"/>
      <c r="K249" s="94"/>
      <c r="L249" s="94"/>
      <c r="M249" s="94"/>
      <c r="N249" s="94"/>
      <c r="O249" s="94"/>
    </row>
    <row r="250" spans="2:15" s="87" customFormat="1">
      <c r="B250" s="94"/>
      <c r="C250" s="94"/>
      <c r="D250" s="130"/>
      <c r="I250" s="93"/>
      <c r="J250" s="94"/>
      <c r="K250" s="94"/>
      <c r="L250" s="94"/>
      <c r="M250" s="94"/>
      <c r="N250" s="94"/>
      <c r="O250" s="94"/>
    </row>
    <row r="251" spans="2:15" s="87" customFormat="1">
      <c r="B251" s="94"/>
      <c r="C251" s="94"/>
      <c r="D251" s="130"/>
      <c r="I251" s="93"/>
      <c r="J251" s="94"/>
      <c r="K251" s="94"/>
      <c r="L251" s="94"/>
      <c r="M251" s="94"/>
      <c r="N251" s="94"/>
      <c r="O251" s="94"/>
    </row>
    <row r="252" spans="2:15" s="87" customFormat="1">
      <c r="B252" s="94"/>
      <c r="C252" s="94"/>
      <c r="D252" s="130"/>
      <c r="I252" s="93"/>
      <c r="J252" s="94"/>
      <c r="K252" s="94"/>
      <c r="L252" s="94"/>
      <c r="M252" s="94"/>
      <c r="N252" s="94"/>
      <c r="O252" s="94"/>
    </row>
    <row r="253" spans="2:15" s="87" customFormat="1">
      <c r="B253" s="94"/>
      <c r="C253" s="94"/>
      <c r="D253" s="130"/>
      <c r="I253" s="93"/>
      <c r="J253" s="94"/>
      <c r="K253" s="94"/>
      <c r="L253" s="94"/>
      <c r="M253" s="94"/>
      <c r="N253" s="94"/>
      <c r="O253" s="94"/>
    </row>
    <row r="254" spans="2:15" s="87" customFormat="1">
      <c r="B254" s="94"/>
      <c r="C254" s="94"/>
      <c r="D254" s="130"/>
      <c r="I254" s="93"/>
      <c r="J254" s="94"/>
      <c r="K254" s="94"/>
      <c r="L254" s="94"/>
      <c r="M254" s="94"/>
      <c r="N254" s="94"/>
      <c r="O254" s="94"/>
    </row>
    <row r="255" spans="2:15" s="87" customFormat="1">
      <c r="B255" s="94"/>
      <c r="C255" s="94"/>
      <c r="D255" s="130"/>
      <c r="I255" s="93"/>
      <c r="J255" s="94"/>
      <c r="K255" s="94"/>
      <c r="L255" s="94"/>
      <c r="M255" s="94"/>
      <c r="N255" s="94"/>
      <c r="O255" s="94"/>
    </row>
    <row r="256" spans="2:15" s="87" customFormat="1">
      <c r="B256" s="94"/>
      <c r="C256" s="94"/>
      <c r="D256" s="130"/>
      <c r="I256" s="93"/>
      <c r="J256" s="94"/>
      <c r="K256" s="94"/>
      <c r="L256" s="94"/>
      <c r="M256" s="94"/>
      <c r="N256" s="94"/>
      <c r="O256" s="94"/>
    </row>
    <row r="257" spans="2:15" s="87" customFormat="1">
      <c r="B257" s="94"/>
      <c r="C257" s="94"/>
      <c r="D257" s="130"/>
      <c r="I257" s="93"/>
      <c r="J257" s="94"/>
      <c r="K257" s="94"/>
      <c r="L257" s="94"/>
      <c r="M257" s="94"/>
      <c r="N257" s="94"/>
      <c r="O257" s="94"/>
    </row>
    <row r="258" spans="2:15" s="87" customFormat="1">
      <c r="B258" s="94"/>
      <c r="C258" s="94"/>
      <c r="D258" s="130"/>
      <c r="I258" s="93"/>
      <c r="J258" s="94"/>
      <c r="K258" s="94"/>
      <c r="L258" s="94"/>
      <c r="M258" s="94"/>
      <c r="N258" s="94"/>
      <c r="O258" s="94"/>
    </row>
    <row r="259" spans="2:15" s="87" customFormat="1">
      <c r="B259" s="94"/>
      <c r="C259" s="94"/>
      <c r="D259" s="130"/>
      <c r="I259" s="93"/>
      <c r="J259" s="94"/>
      <c r="K259" s="94"/>
      <c r="L259" s="94"/>
      <c r="M259" s="94"/>
      <c r="N259" s="94"/>
      <c r="O259" s="94"/>
    </row>
    <row r="260" spans="2:15" s="87" customFormat="1">
      <c r="B260" s="94"/>
      <c r="C260" s="94"/>
      <c r="D260" s="130"/>
      <c r="I260" s="93"/>
      <c r="J260" s="94"/>
      <c r="K260" s="94"/>
      <c r="L260" s="94"/>
      <c r="M260" s="94"/>
      <c r="N260" s="94"/>
      <c r="O260" s="94"/>
    </row>
    <row r="261" spans="2:15" s="87" customFormat="1">
      <c r="B261" s="94"/>
      <c r="C261" s="94"/>
      <c r="D261" s="130"/>
      <c r="I261" s="93"/>
      <c r="J261" s="94"/>
      <c r="K261" s="94"/>
      <c r="L261" s="94"/>
      <c r="M261" s="94"/>
      <c r="N261" s="94"/>
      <c r="O261" s="94"/>
    </row>
    <row r="262" spans="2:15" s="87" customFormat="1">
      <c r="B262" s="94"/>
      <c r="C262" s="94"/>
      <c r="D262" s="130"/>
      <c r="I262" s="93"/>
      <c r="J262" s="94"/>
      <c r="K262" s="94"/>
      <c r="L262" s="94"/>
      <c r="M262" s="94"/>
      <c r="N262" s="94"/>
      <c r="O262" s="94"/>
    </row>
    <row r="263" spans="2:15" s="87" customFormat="1">
      <c r="B263" s="94"/>
      <c r="C263" s="94"/>
      <c r="D263" s="130"/>
      <c r="I263" s="93"/>
      <c r="J263" s="94"/>
      <c r="K263" s="94"/>
      <c r="L263" s="94"/>
      <c r="M263" s="94"/>
      <c r="N263" s="94"/>
      <c r="O263" s="94"/>
    </row>
    <row r="264" spans="2:15" s="87" customFormat="1">
      <c r="B264" s="94"/>
      <c r="C264" s="94"/>
      <c r="D264" s="130"/>
      <c r="I264" s="93"/>
      <c r="J264" s="94"/>
      <c r="K264" s="94"/>
      <c r="L264" s="94"/>
      <c r="M264" s="94"/>
      <c r="N264" s="94"/>
      <c r="O264" s="94"/>
    </row>
    <row r="265" spans="2:15" s="87" customFormat="1">
      <c r="B265" s="94"/>
      <c r="C265" s="94"/>
      <c r="D265" s="130"/>
      <c r="I265" s="93"/>
      <c r="J265" s="94"/>
      <c r="K265" s="94"/>
      <c r="L265" s="94"/>
      <c r="M265" s="94"/>
      <c r="N265" s="94"/>
      <c r="O265" s="94"/>
    </row>
    <row r="266" spans="2:15" s="87" customFormat="1">
      <c r="B266" s="94"/>
      <c r="C266" s="94"/>
      <c r="D266" s="130"/>
      <c r="I266" s="93"/>
      <c r="J266" s="94"/>
      <c r="K266" s="94"/>
      <c r="L266" s="94"/>
      <c r="M266" s="94"/>
      <c r="N266" s="94"/>
      <c r="O266" s="94"/>
    </row>
    <row r="267" spans="2:15" s="87" customFormat="1">
      <c r="B267" s="94"/>
      <c r="C267" s="94"/>
      <c r="D267" s="130"/>
      <c r="I267" s="93"/>
      <c r="J267" s="94"/>
      <c r="K267" s="94"/>
      <c r="L267" s="94"/>
      <c r="M267" s="94"/>
      <c r="N267" s="94"/>
      <c r="O267" s="94"/>
    </row>
    <row r="268" spans="2:15" s="87" customFormat="1">
      <c r="B268" s="94"/>
      <c r="C268" s="94"/>
      <c r="D268" s="130"/>
      <c r="I268" s="93"/>
      <c r="J268" s="94"/>
      <c r="K268" s="94"/>
      <c r="L268" s="94"/>
      <c r="M268" s="94"/>
      <c r="N268" s="94"/>
      <c r="O268" s="94"/>
    </row>
    <row r="269" spans="2:15" s="87" customFormat="1">
      <c r="B269" s="94"/>
      <c r="C269" s="94"/>
      <c r="D269" s="130"/>
      <c r="I269" s="93"/>
      <c r="J269" s="94"/>
      <c r="K269" s="94"/>
      <c r="L269" s="94"/>
      <c r="M269" s="94"/>
      <c r="N269" s="94"/>
      <c r="O269" s="94"/>
    </row>
    <row r="270" spans="2:15" s="87" customFormat="1">
      <c r="B270" s="94"/>
      <c r="C270" s="94"/>
      <c r="D270" s="130"/>
      <c r="I270" s="93"/>
      <c r="J270" s="94"/>
      <c r="K270" s="94"/>
      <c r="L270" s="94"/>
      <c r="M270" s="94"/>
      <c r="N270" s="94"/>
      <c r="O270" s="94"/>
    </row>
    <row r="271" spans="2:15" s="87" customFormat="1">
      <c r="B271" s="94"/>
      <c r="C271" s="94"/>
      <c r="D271" s="130"/>
      <c r="I271" s="93"/>
      <c r="J271" s="94"/>
      <c r="K271" s="94"/>
      <c r="L271" s="94"/>
      <c r="M271" s="94"/>
      <c r="N271" s="94"/>
      <c r="O271" s="94"/>
    </row>
    <row r="272" spans="2:15" s="87" customFormat="1">
      <c r="B272" s="94"/>
      <c r="C272" s="94"/>
      <c r="D272" s="130"/>
      <c r="I272" s="93"/>
      <c r="J272" s="94"/>
      <c r="K272" s="94"/>
      <c r="L272" s="94"/>
      <c r="M272" s="94"/>
      <c r="N272" s="94"/>
      <c r="O272" s="94"/>
    </row>
    <row r="273" spans="2:15" s="87" customFormat="1">
      <c r="B273" s="94"/>
      <c r="C273" s="94"/>
      <c r="D273" s="130"/>
      <c r="I273" s="93"/>
      <c r="J273" s="94"/>
      <c r="K273" s="94"/>
      <c r="L273" s="94"/>
      <c r="M273" s="94"/>
      <c r="N273" s="94"/>
      <c r="O273" s="94"/>
    </row>
    <row r="274" spans="2:15" s="87" customFormat="1">
      <c r="B274" s="94"/>
      <c r="C274" s="94"/>
      <c r="D274" s="130"/>
      <c r="I274" s="93"/>
      <c r="J274" s="94"/>
      <c r="K274" s="94"/>
      <c r="L274" s="94"/>
      <c r="M274" s="94"/>
      <c r="N274" s="94"/>
      <c r="O274" s="94"/>
    </row>
    <row r="275" spans="2:15" s="87" customFormat="1">
      <c r="B275" s="94"/>
      <c r="C275" s="94"/>
      <c r="D275" s="130"/>
      <c r="I275" s="93"/>
      <c r="J275" s="94"/>
      <c r="K275" s="94"/>
      <c r="L275" s="94"/>
      <c r="M275" s="94"/>
      <c r="N275" s="94"/>
      <c r="O275" s="94"/>
    </row>
    <row r="276" spans="2:15" s="87" customFormat="1">
      <c r="B276" s="94"/>
      <c r="C276" s="94"/>
      <c r="D276" s="130"/>
      <c r="I276" s="93"/>
      <c r="J276" s="94"/>
      <c r="K276" s="94"/>
      <c r="L276" s="94"/>
      <c r="M276" s="94"/>
      <c r="N276" s="94"/>
      <c r="O276" s="94"/>
    </row>
    <row r="277" spans="2:15" s="87" customFormat="1">
      <c r="B277" s="94"/>
      <c r="C277" s="94"/>
      <c r="D277" s="130"/>
      <c r="I277" s="93"/>
      <c r="J277" s="94"/>
      <c r="K277" s="94"/>
      <c r="L277" s="94"/>
      <c r="M277" s="94"/>
      <c r="N277" s="94"/>
      <c r="O277" s="94"/>
    </row>
    <row r="278" spans="2:15" s="87" customFormat="1">
      <c r="B278" s="94"/>
      <c r="C278" s="94"/>
      <c r="D278" s="130"/>
      <c r="I278" s="93"/>
      <c r="J278" s="94"/>
      <c r="K278" s="94"/>
      <c r="L278" s="94"/>
      <c r="M278" s="94"/>
      <c r="N278" s="94"/>
      <c r="O278" s="94"/>
    </row>
    <row r="279" spans="2:15" s="87" customFormat="1">
      <c r="B279" s="94"/>
      <c r="C279" s="94"/>
      <c r="D279" s="130"/>
      <c r="I279" s="93"/>
      <c r="J279" s="94"/>
      <c r="K279" s="94"/>
      <c r="L279" s="94"/>
      <c r="M279" s="94"/>
      <c r="N279" s="94"/>
      <c r="O279" s="94"/>
    </row>
    <row r="280" spans="2:15" s="87" customFormat="1">
      <c r="B280" s="94"/>
      <c r="C280" s="94"/>
      <c r="D280" s="130"/>
      <c r="I280" s="93"/>
      <c r="J280" s="94"/>
      <c r="K280" s="94"/>
      <c r="L280" s="94"/>
      <c r="M280" s="94"/>
      <c r="N280" s="94"/>
      <c r="O280" s="94"/>
    </row>
    <row r="281" spans="2:15" s="87" customFormat="1">
      <c r="B281" s="94"/>
      <c r="C281" s="94"/>
      <c r="D281" s="130"/>
      <c r="I281" s="93"/>
      <c r="J281" s="94"/>
      <c r="K281" s="94"/>
      <c r="L281" s="94"/>
      <c r="M281" s="94"/>
      <c r="N281" s="94"/>
      <c r="O281" s="94"/>
    </row>
    <row r="282" spans="2:15" s="87" customFormat="1">
      <c r="B282" s="94"/>
      <c r="C282" s="94"/>
      <c r="D282" s="130"/>
      <c r="I282" s="93"/>
      <c r="J282" s="94"/>
      <c r="K282" s="94"/>
      <c r="L282" s="94"/>
      <c r="M282" s="94"/>
      <c r="N282" s="94"/>
      <c r="O282" s="94"/>
    </row>
    <row r="283" spans="2:15" s="87" customFormat="1">
      <c r="B283" s="94"/>
      <c r="C283" s="94"/>
      <c r="D283" s="130"/>
      <c r="I283" s="93"/>
      <c r="J283" s="94"/>
      <c r="K283" s="94"/>
      <c r="L283" s="94"/>
      <c r="M283" s="94"/>
      <c r="N283" s="94"/>
      <c r="O283" s="94"/>
    </row>
    <row r="284" spans="2:15" s="87" customFormat="1">
      <c r="B284" s="94"/>
      <c r="C284" s="94"/>
      <c r="D284" s="130"/>
      <c r="I284" s="93"/>
      <c r="J284" s="94"/>
      <c r="K284" s="94"/>
      <c r="L284" s="94"/>
      <c r="M284" s="94"/>
      <c r="N284" s="94"/>
      <c r="O284" s="94"/>
    </row>
    <row r="285" spans="2:15" s="87" customFormat="1">
      <c r="B285" s="94"/>
      <c r="C285" s="94"/>
      <c r="D285" s="130"/>
      <c r="I285" s="93"/>
      <c r="J285" s="94"/>
      <c r="K285" s="94"/>
      <c r="L285" s="94"/>
      <c r="M285" s="94"/>
      <c r="N285" s="94"/>
      <c r="O285" s="94"/>
    </row>
    <row r="286" spans="2:15" s="87" customFormat="1">
      <c r="B286" s="94"/>
      <c r="C286" s="94"/>
      <c r="D286" s="130"/>
      <c r="I286" s="93"/>
      <c r="J286" s="94"/>
      <c r="K286" s="94"/>
      <c r="L286" s="94"/>
      <c r="M286" s="94"/>
      <c r="N286" s="94"/>
      <c r="O286" s="94"/>
    </row>
    <row r="287" spans="2:15" s="87" customFormat="1">
      <c r="B287" s="94"/>
      <c r="C287" s="94"/>
      <c r="D287" s="130"/>
      <c r="I287" s="93"/>
      <c r="J287" s="94"/>
      <c r="K287" s="94"/>
      <c r="L287" s="94"/>
      <c r="M287" s="94"/>
      <c r="N287" s="94"/>
      <c r="O287" s="94"/>
    </row>
    <row r="288" spans="2:15" s="87" customFormat="1">
      <c r="B288" s="94"/>
      <c r="C288" s="94"/>
      <c r="D288" s="130"/>
      <c r="I288" s="93"/>
      <c r="J288" s="94"/>
      <c r="K288" s="94"/>
      <c r="L288" s="94"/>
      <c r="M288" s="94"/>
      <c r="N288" s="94"/>
      <c r="O288" s="94"/>
    </row>
    <row r="289" spans="2:15" s="87" customFormat="1">
      <c r="B289" s="94"/>
      <c r="C289" s="94"/>
      <c r="D289" s="130"/>
      <c r="I289" s="93"/>
      <c r="J289" s="94"/>
      <c r="K289" s="94"/>
      <c r="L289" s="94"/>
      <c r="M289" s="94"/>
      <c r="N289" s="94"/>
      <c r="O289" s="94"/>
    </row>
    <row r="290" spans="2:15" s="87" customFormat="1">
      <c r="B290" s="94"/>
      <c r="C290" s="94"/>
      <c r="D290" s="130"/>
      <c r="I290" s="93"/>
      <c r="J290" s="94"/>
      <c r="K290" s="94"/>
      <c r="L290" s="94"/>
      <c r="M290" s="94"/>
      <c r="N290" s="94"/>
      <c r="O290" s="94"/>
    </row>
    <row r="291" spans="2:15" s="87" customFormat="1">
      <c r="B291" s="94"/>
      <c r="C291" s="94"/>
      <c r="D291" s="130"/>
      <c r="I291" s="93"/>
      <c r="J291" s="94"/>
      <c r="K291" s="94"/>
      <c r="L291" s="94"/>
      <c r="M291" s="94"/>
      <c r="N291" s="94"/>
      <c r="O291" s="94"/>
    </row>
    <row r="292" spans="2:15" s="87" customFormat="1">
      <c r="B292" s="94"/>
      <c r="C292" s="94"/>
      <c r="D292" s="130"/>
      <c r="I292" s="93"/>
      <c r="J292" s="94"/>
      <c r="K292" s="94"/>
      <c r="L292" s="94"/>
      <c r="M292" s="94"/>
      <c r="N292" s="94"/>
      <c r="O292" s="94"/>
    </row>
    <row r="293" spans="2:15" s="87" customFormat="1">
      <c r="B293" s="94"/>
      <c r="C293" s="94"/>
      <c r="D293" s="130"/>
      <c r="I293" s="93"/>
      <c r="J293" s="94"/>
      <c r="K293" s="94"/>
      <c r="L293" s="94"/>
      <c r="M293" s="94"/>
      <c r="N293" s="94"/>
      <c r="O293" s="94"/>
    </row>
    <row r="294" spans="2:15" s="87" customFormat="1">
      <c r="B294" s="94"/>
      <c r="C294" s="94"/>
      <c r="D294" s="130"/>
      <c r="I294" s="93"/>
      <c r="J294" s="94"/>
      <c r="K294" s="94"/>
      <c r="L294" s="94"/>
      <c r="M294" s="94"/>
      <c r="N294" s="94"/>
      <c r="O294" s="94"/>
    </row>
    <row r="295" spans="2:15" s="87" customFormat="1">
      <c r="B295" s="94"/>
      <c r="C295" s="94"/>
      <c r="D295" s="130"/>
      <c r="I295" s="93"/>
      <c r="J295" s="94"/>
      <c r="K295" s="94"/>
      <c r="L295" s="94"/>
      <c r="M295" s="94"/>
      <c r="N295" s="94"/>
      <c r="O295" s="94"/>
    </row>
    <row r="296" spans="2:15" s="87" customFormat="1">
      <c r="B296" s="94"/>
      <c r="C296" s="94"/>
      <c r="D296" s="130"/>
      <c r="I296" s="93"/>
      <c r="J296" s="94"/>
      <c r="K296" s="94"/>
      <c r="L296" s="94"/>
      <c r="M296" s="94"/>
      <c r="N296" s="94"/>
      <c r="O296" s="94"/>
    </row>
    <row r="297" spans="2:15" s="87" customFormat="1">
      <c r="B297" s="94"/>
      <c r="C297" s="94"/>
      <c r="D297" s="130"/>
      <c r="I297" s="93"/>
      <c r="J297" s="94"/>
      <c r="K297" s="94"/>
      <c r="L297" s="94"/>
      <c r="M297" s="94"/>
      <c r="N297" s="94"/>
      <c r="O297" s="94"/>
    </row>
    <row r="298" spans="2:15" s="87" customFormat="1">
      <c r="B298" s="94"/>
      <c r="C298" s="94"/>
      <c r="D298" s="130"/>
      <c r="I298" s="93"/>
      <c r="J298" s="94"/>
      <c r="K298" s="94"/>
      <c r="L298" s="94"/>
      <c r="M298" s="94"/>
      <c r="N298" s="94"/>
      <c r="O298" s="94"/>
    </row>
    <row r="299" spans="2:15" s="87" customFormat="1">
      <c r="B299" s="94"/>
      <c r="C299" s="94"/>
      <c r="D299" s="130"/>
      <c r="I299" s="93"/>
      <c r="J299" s="94"/>
      <c r="K299" s="94"/>
      <c r="L299" s="94"/>
      <c r="M299" s="94"/>
      <c r="N299" s="94"/>
      <c r="O299" s="94"/>
    </row>
    <row r="300" spans="2:15" s="87" customFormat="1">
      <c r="B300" s="94"/>
      <c r="C300" s="94"/>
      <c r="D300" s="130"/>
      <c r="I300" s="93"/>
      <c r="J300" s="94"/>
      <c r="K300" s="94"/>
      <c r="L300" s="94"/>
      <c r="M300" s="94"/>
      <c r="N300" s="94"/>
      <c r="O300" s="94"/>
    </row>
    <row r="301" spans="2:15" s="87" customFormat="1">
      <c r="B301" s="94"/>
      <c r="C301" s="94"/>
      <c r="D301" s="130"/>
      <c r="I301" s="93"/>
      <c r="J301" s="94"/>
      <c r="K301" s="94"/>
      <c r="L301" s="94"/>
      <c r="M301" s="94"/>
      <c r="N301" s="94"/>
      <c r="O301" s="94"/>
    </row>
    <row r="302" spans="2:15" s="87" customFormat="1">
      <c r="B302" s="94"/>
      <c r="C302" s="94"/>
      <c r="D302" s="130"/>
      <c r="I302" s="93"/>
      <c r="J302" s="94"/>
      <c r="K302" s="94"/>
      <c r="L302" s="94"/>
      <c r="M302" s="94"/>
      <c r="N302" s="94"/>
      <c r="O302" s="94"/>
    </row>
    <row r="303" spans="2:15" s="87" customFormat="1">
      <c r="B303" s="94"/>
      <c r="C303" s="94"/>
      <c r="D303" s="130"/>
      <c r="I303" s="93"/>
      <c r="J303" s="94"/>
      <c r="K303" s="94"/>
      <c r="L303" s="94"/>
      <c r="M303" s="94"/>
      <c r="N303" s="94"/>
      <c r="O303" s="94"/>
    </row>
    <row r="304" spans="2:15" s="87" customFormat="1">
      <c r="B304" s="94"/>
      <c r="C304" s="94"/>
      <c r="D304" s="130"/>
      <c r="I304" s="93"/>
      <c r="J304" s="94"/>
      <c r="K304" s="94"/>
      <c r="L304" s="94"/>
      <c r="M304" s="94"/>
      <c r="N304" s="94"/>
      <c r="O304" s="94"/>
    </row>
    <row r="305" spans="2:15" s="87" customFormat="1">
      <c r="B305" s="94"/>
      <c r="C305" s="94"/>
      <c r="D305" s="130"/>
      <c r="I305" s="93"/>
      <c r="J305" s="94"/>
      <c r="K305" s="94"/>
      <c r="L305" s="94"/>
      <c r="M305" s="94"/>
      <c r="N305" s="94"/>
      <c r="O305" s="94"/>
    </row>
    <row r="306" spans="2:15" s="87" customFormat="1">
      <c r="B306" s="94"/>
      <c r="C306" s="94"/>
      <c r="D306" s="130"/>
      <c r="I306" s="93"/>
      <c r="J306" s="94"/>
      <c r="K306" s="94"/>
      <c r="L306" s="94"/>
      <c r="M306" s="94"/>
      <c r="N306" s="94"/>
      <c r="O306" s="94"/>
    </row>
    <row r="307" spans="2:15" s="87" customFormat="1">
      <c r="B307" s="94"/>
      <c r="C307" s="94"/>
      <c r="D307" s="130"/>
      <c r="I307" s="93"/>
      <c r="J307" s="94"/>
      <c r="K307" s="94"/>
      <c r="L307" s="94"/>
      <c r="M307" s="94"/>
      <c r="N307" s="94"/>
      <c r="O307" s="94"/>
    </row>
    <row r="308" spans="2:15" s="87" customFormat="1">
      <c r="B308" s="94"/>
      <c r="C308" s="94"/>
      <c r="D308" s="130"/>
      <c r="I308" s="93"/>
      <c r="J308" s="94"/>
      <c r="K308" s="94"/>
      <c r="L308" s="94"/>
      <c r="M308" s="94"/>
      <c r="N308" s="94"/>
      <c r="O308" s="94"/>
    </row>
    <row r="309" spans="2:15" s="87" customFormat="1">
      <c r="B309" s="94"/>
      <c r="C309" s="94"/>
      <c r="D309" s="130"/>
      <c r="I309" s="93"/>
      <c r="J309" s="94"/>
      <c r="K309" s="94"/>
      <c r="L309" s="94"/>
      <c r="M309" s="94"/>
      <c r="N309" s="94"/>
      <c r="O309" s="94"/>
    </row>
    <row r="310" spans="2:15" s="87" customFormat="1">
      <c r="B310" s="94"/>
      <c r="C310" s="94"/>
      <c r="D310" s="130"/>
      <c r="I310" s="93"/>
      <c r="J310" s="94"/>
      <c r="K310" s="94"/>
      <c r="L310" s="94"/>
      <c r="M310" s="94"/>
      <c r="N310" s="94"/>
      <c r="O310" s="94"/>
    </row>
    <row r="311" spans="2:15" s="87" customFormat="1">
      <c r="B311" s="94"/>
      <c r="C311" s="94"/>
      <c r="D311" s="130"/>
      <c r="I311" s="93"/>
      <c r="J311" s="94"/>
      <c r="K311" s="94"/>
      <c r="L311" s="94"/>
      <c r="M311" s="94"/>
      <c r="N311" s="94"/>
      <c r="O311" s="94"/>
    </row>
    <row r="312" spans="2:15" s="87" customFormat="1">
      <c r="B312" s="94"/>
      <c r="C312" s="94"/>
      <c r="D312" s="130"/>
      <c r="I312" s="93"/>
      <c r="J312" s="94"/>
      <c r="K312" s="94"/>
      <c r="L312" s="94"/>
      <c r="M312" s="94"/>
      <c r="N312" s="94"/>
      <c r="O312" s="94"/>
    </row>
    <row r="313" spans="2:15" s="87" customFormat="1">
      <c r="B313" s="94"/>
      <c r="C313" s="94"/>
      <c r="D313" s="130"/>
      <c r="I313" s="93"/>
      <c r="J313" s="94"/>
      <c r="K313" s="94"/>
      <c r="L313" s="94"/>
      <c r="M313" s="94"/>
      <c r="N313" s="94"/>
      <c r="O313" s="94"/>
    </row>
    <row r="314" spans="2:15" s="87" customFormat="1">
      <c r="B314" s="94"/>
      <c r="C314" s="94"/>
      <c r="D314" s="130"/>
      <c r="I314" s="93"/>
      <c r="J314" s="94"/>
      <c r="K314" s="94"/>
      <c r="L314" s="94"/>
      <c r="M314" s="94"/>
      <c r="N314" s="94"/>
      <c r="O314" s="94"/>
    </row>
    <row r="315" spans="2:15" s="87" customFormat="1">
      <c r="B315" s="94"/>
      <c r="C315" s="94"/>
      <c r="D315" s="130"/>
      <c r="I315" s="93"/>
      <c r="J315" s="94"/>
      <c r="K315" s="94"/>
      <c r="L315" s="94"/>
      <c r="M315" s="94"/>
      <c r="N315" s="94"/>
      <c r="O315" s="94"/>
    </row>
    <row r="316" spans="2:15" s="87" customFormat="1">
      <c r="B316" s="94"/>
      <c r="C316" s="94"/>
      <c r="D316" s="130"/>
      <c r="I316" s="93"/>
      <c r="J316" s="94"/>
      <c r="K316" s="94"/>
      <c r="L316" s="94"/>
      <c r="M316" s="94"/>
      <c r="N316" s="94"/>
      <c r="O316" s="94"/>
    </row>
    <row r="317" spans="2:15" s="87" customFormat="1">
      <c r="B317" s="94"/>
      <c r="C317" s="94"/>
      <c r="D317" s="130"/>
      <c r="I317" s="93"/>
      <c r="J317" s="94"/>
      <c r="K317" s="94"/>
      <c r="L317" s="94"/>
      <c r="M317" s="94"/>
      <c r="N317" s="94"/>
      <c r="O317" s="94"/>
    </row>
    <row r="318" spans="2:15" s="87" customFormat="1">
      <c r="B318" s="94"/>
      <c r="C318" s="94"/>
      <c r="D318" s="130"/>
      <c r="I318" s="93"/>
      <c r="J318" s="94"/>
      <c r="K318" s="94"/>
      <c r="L318" s="94"/>
      <c r="M318" s="94"/>
      <c r="N318" s="94"/>
      <c r="O318" s="94"/>
    </row>
    <row r="319" spans="2:15" s="87" customFormat="1">
      <c r="B319" s="94"/>
      <c r="C319" s="94"/>
      <c r="D319" s="130"/>
      <c r="I319" s="93"/>
      <c r="J319" s="94"/>
      <c r="K319" s="94"/>
      <c r="L319" s="94"/>
      <c r="M319" s="94"/>
      <c r="N319" s="94"/>
      <c r="O319" s="94"/>
    </row>
    <row r="320" spans="2:15" s="87" customFormat="1">
      <c r="B320" s="94"/>
      <c r="C320" s="94"/>
      <c r="D320" s="130"/>
      <c r="I320" s="93"/>
      <c r="J320" s="94"/>
      <c r="K320" s="94"/>
      <c r="L320" s="94"/>
      <c r="M320" s="94"/>
      <c r="N320" s="94"/>
      <c r="O320" s="94"/>
    </row>
    <row r="321" spans="2:15" s="87" customFormat="1">
      <c r="B321" s="94"/>
      <c r="C321" s="94"/>
      <c r="D321" s="130"/>
      <c r="I321" s="93"/>
      <c r="J321" s="94"/>
      <c r="K321" s="94"/>
      <c r="L321" s="94"/>
      <c r="M321" s="94"/>
      <c r="N321" s="94"/>
      <c r="O321" s="94"/>
    </row>
    <row r="322" spans="2:15" s="87" customFormat="1">
      <c r="B322" s="94"/>
      <c r="C322" s="94"/>
      <c r="D322" s="130"/>
      <c r="I322" s="93"/>
      <c r="J322" s="94"/>
      <c r="K322" s="94"/>
      <c r="L322" s="94"/>
      <c r="M322" s="94"/>
      <c r="N322" s="94"/>
      <c r="O322" s="94"/>
    </row>
    <row r="323" spans="2:15" s="87" customFormat="1">
      <c r="B323" s="94"/>
      <c r="C323" s="94"/>
      <c r="D323" s="130"/>
      <c r="I323" s="93"/>
      <c r="J323" s="94"/>
      <c r="K323" s="94"/>
      <c r="L323" s="94"/>
      <c r="M323" s="94"/>
      <c r="N323" s="94"/>
      <c r="O323" s="94"/>
    </row>
    <row r="324" spans="2:15" s="87" customFormat="1">
      <c r="B324" s="94"/>
      <c r="C324" s="94"/>
      <c r="D324" s="130"/>
      <c r="I324" s="93"/>
      <c r="J324" s="94"/>
      <c r="K324" s="94"/>
      <c r="L324" s="94"/>
      <c r="M324" s="94"/>
      <c r="N324" s="94"/>
      <c r="O324" s="94"/>
    </row>
    <row r="325" spans="2:15" s="87" customFormat="1">
      <c r="B325" s="94"/>
      <c r="C325" s="94"/>
      <c r="D325" s="130"/>
      <c r="I325" s="93"/>
      <c r="J325" s="94"/>
      <c r="K325" s="94"/>
      <c r="L325" s="94"/>
      <c r="M325" s="94"/>
      <c r="N325" s="94"/>
      <c r="O325" s="94"/>
    </row>
    <row r="326" spans="2:15" s="87" customFormat="1">
      <c r="B326" s="94"/>
      <c r="C326" s="94"/>
      <c r="D326" s="130"/>
      <c r="I326" s="93"/>
      <c r="J326" s="94"/>
      <c r="K326" s="94"/>
      <c r="L326" s="94"/>
      <c r="M326" s="94"/>
      <c r="N326" s="94"/>
      <c r="O326" s="94"/>
    </row>
    <row r="327" spans="2:15" s="87" customFormat="1">
      <c r="B327" s="94"/>
      <c r="C327" s="94"/>
      <c r="D327" s="130"/>
      <c r="I327" s="93"/>
      <c r="J327" s="94"/>
      <c r="K327" s="94"/>
      <c r="L327" s="94"/>
      <c r="M327" s="94"/>
      <c r="N327" s="94"/>
      <c r="O327" s="94"/>
    </row>
    <row r="328" spans="2:15" s="87" customFormat="1">
      <c r="B328" s="94"/>
      <c r="C328" s="94"/>
      <c r="D328" s="130"/>
      <c r="I328" s="93"/>
      <c r="J328" s="94"/>
      <c r="K328" s="94"/>
      <c r="L328" s="94"/>
      <c r="M328" s="94"/>
      <c r="N328" s="94"/>
      <c r="O328" s="94"/>
    </row>
    <row r="329" spans="2:15" s="87" customFormat="1">
      <c r="B329" s="94"/>
      <c r="C329" s="94"/>
      <c r="D329" s="130"/>
      <c r="I329" s="93"/>
      <c r="J329" s="94"/>
      <c r="K329" s="94"/>
      <c r="L329" s="94"/>
      <c r="M329" s="94"/>
      <c r="N329" s="94"/>
      <c r="O329" s="94"/>
    </row>
    <row r="330" spans="2:15" s="87" customFormat="1">
      <c r="B330" s="94"/>
      <c r="C330" s="94"/>
      <c r="D330" s="130"/>
      <c r="I330" s="93"/>
      <c r="J330" s="94"/>
      <c r="K330" s="94"/>
      <c r="L330" s="94"/>
      <c r="M330" s="94"/>
      <c r="N330" s="94"/>
      <c r="O330" s="94"/>
    </row>
    <row r="331" spans="2:15" s="87" customFormat="1">
      <c r="B331" s="94"/>
      <c r="C331" s="94"/>
      <c r="D331" s="130"/>
      <c r="I331" s="93"/>
      <c r="J331" s="94"/>
      <c r="K331" s="94"/>
      <c r="L331" s="94"/>
      <c r="M331" s="94"/>
      <c r="N331" s="94"/>
      <c r="O331" s="94"/>
    </row>
    <row r="332" spans="2:15" s="87" customFormat="1">
      <c r="B332" s="94"/>
      <c r="C332" s="94"/>
      <c r="D332" s="130"/>
      <c r="I332" s="93"/>
      <c r="J332" s="94"/>
      <c r="K332" s="94"/>
      <c r="L332" s="94"/>
      <c r="M332" s="94"/>
      <c r="N332" s="94"/>
      <c r="O332" s="94"/>
    </row>
    <row r="333" spans="2:15" s="87" customFormat="1">
      <c r="B333" s="94"/>
      <c r="C333" s="94"/>
      <c r="D333" s="130"/>
      <c r="I333" s="93"/>
      <c r="J333" s="94"/>
      <c r="K333" s="94"/>
      <c r="L333" s="94"/>
      <c r="M333" s="94"/>
      <c r="N333" s="94"/>
      <c r="O333" s="94"/>
    </row>
    <row r="334" spans="2:15" s="87" customFormat="1">
      <c r="B334" s="94"/>
      <c r="C334" s="94"/>
      <c r="D334" s="130"/>
      <c r="I334" s="93"/>
      <c r="J334" s="94"/>
      <c r="K334" s="94"/>
      <c r="L334" s="94"/>
      <c r="M334" s="94"/>
      <c r="N334" s="94"/>
      <c r="O334" s="94"/>
    </row>
    <row r="335" spans="2:15" s="87" customFormat="1">
      <c r="B335" s="94"/>
      <c r="C335" s="94"/>
      <c r="D335" s="130"/>
      <c r="I335" s="93"/>
      <c r="J335" s="94"/>
      <c r="K335" s="94"/>
      <c r="L335" s="94"/>
      <c r="M335" s="94"/>
      <c r="N335" s="94"/>
      <c r="O335" s="94"/>
    </row>
    <row r="336" spans="2:15" s="87" customFormat="1">
      <c r="B336" s="94"/>
      <c r="C336" s="94"/>
      <c r="D336" s="130"/>
      <c r="I336" s="93"/>
      <c r="J336" s="94"/>
      <c r="K336" s="94"/>
      <c r="L336" s="94"/>
      <c r="M336" s="94"/>
      <c r="N336" s="94"/>
      <c r="O336" s="94"/>
    </row>
    <row r="337" spans="2:15" s="87" customFormat="1">
      <c r="B337" s="94"/>
      <c r="C337" s="94"/>
      <c r="D337" s="130"/>
      <c r="I337" s="93"/>
      <c r="J337" s="94"/>
      <c r="K337" s="94"/>
      <c r="L337" s="94"/>
      <c r="M337" s="94"/>
      <c r="N337" s="94"/>
      <c r="O337" s="94"/>
    </row>
    <row r="338" spans="2:15" s="87" customFormat="1">
      <c r="B338" s="94"/>
      <c r="C338" s="94"/>
      <c r="D338" s="130"/>
      <c r="I338" s="93"/>
      <c r="J338" s="94"/>
      <c r="K338" s="94"/>
      <c r="L338" s="94"/>
      <c r="M338" s="94"/>
      <c r="N338" s="94"/>
      <c r="O338" s="94"/>
    </row>
    <row r="339" spans="2:15" s="87" customFormat="1">
      <c r="B339" s="94"/>
      <c r="C339" s="94"/>
      <c r="D339" s="130"/>
      <c r="I339" s="93"/>
      <c r="J339" s="94"/>
      <c r="K339" s="94"/>
      <c r="L339" s="94"/>
      <c r="M339" s="94"/>
      <c r="N339" s="94"/>
      <c r="O339" s="94"/>
    </row>
    <row r="340" spans="2:15" s="87" customFormat="1">
      <c r="B340" s="94"/>
      <c r="C340" s="94"/>
      <c r="D340" s="130"/>
      <c r="I340" s="93"/>
      <c r="J340" s="94"/>
      <c r="K340" s="94"/>
      <c r="L340" s="94"/>
      <c r="M340" s="94"/>
      <c r="N340" s="94"/>
      <c r="O340" s="94"/>
    </row>
    <row r="341" spans="2:15" s="87" customFormat="1">
      <c r="B341" s="94"/>
      <c r="C341" s="94"/>
      <c r="D341" s="130"/>
      <c r="I341" s="93"/>
      <c r="J341" s="94"/>
      <c r="K341" s="94"/>
      <c r="L341" s="94"/>
      <c r="M341" s="94"/>
      <c r="N341" s="94"/>
      <c r="O341" s="94"/>
    </row>
    <row r="342" spans="2:15" s="87" customFormat="1">
      <c r="B342" s="94"/>
      <c r="C342" s="94"/>
      <c r="D342" s="130"/>
      <c r="I342" s="93"/>
      <c r="J342" s="94"/>
      <c r="K342" s="94"/>
      <c r="L342" s="94"/>
      <c r="M342" s="94"/>
      <c r="N342" s="94"/>
      <c r="O342" s="94"/>
    </row>
    <row r="343" spans="2:15" s="87" customFormat="1">
      <c r="B343" s="94"/>
      <c r="C343" s="94"/>
      <c r="D343" s="130"/>
      <c r="I343" s="93"/>
      <c r="J343" s="94"/>
      <c r="K343" s="94"/>
      <c r="L343" s="94"/>
      <c r="M343" s="94"/>
      <c r="N343" s="94"/>
      <c r="O343" s="94"/>
    </row>
    <row r="344" spans="2:15" s="87" customFormat="1">
      <c r="B344" s="94"/>
      <c r="C344" s="94"/>
      <c r="D344" s="130"/>
      <c r="I344" s="93"/>
      <c r="J344" s="94"/>
      <c r="K344" s="94"/>
      <c r="L344" s="94"/>
      <c r="M344" s="94"/>
      <c r="N344" s="94"/>
      <c r="O344" s="94"/>
    </row>
    <row r="345" spans="2:15" s="87" customFormat="1">
      <c r="B345" s="94"/>
      <c r="C345" s="94"/>
      <c r="D345" s="130"/>
      <c r="I345" s="93"/>
      <c r="J345" s="94"/>
      <c r="K345" s="94"/>
      <c r="L345" s="94"/>
      <c r="M345" s="94"/>
      <c r="N345" s="94"/>
      <c r="O345" s="94"/>
    </row>
    <row r="346" spans="2:15" s="87" customFormat="1">
      <c r="B346" s="94"/>
      <c r="C346" s="94"/>
      <c r="D346" s="130"/>
      <c r="I346" s="93"/>
      <c r="J346" s="94"/>
      <c r="K346" s="94"/>
      <c r="L346" s="94"/>
      <c r="M346" s="94"/>
      <c r="N346" s="94"/>
      <c r="O346" s="94"/>
    </row>
    <row r="347" spans="2:15" s="87" customFormat="1">
      <c r="B347" s="94"/>
      <c r="C347" s="94"/>
      <c r="D347" s="130"/>
      <c r="I347" s="93"/>
      <c r="J347" s="94"/>
      <c r="K347" s="94"/>
      <c r="L347" s="94"/>
      <c r="M347" s="94"/>
      <c r="N347" s="94"/>
      <c r="O347" s="94"/>
    </row>
    <row r="348" spans="2:15" s="87" customFormat="1">
      <c r="B348" s="94"/>
      <c r="C348" s="94"/>
      <c r="D348" s="130"/>
      <c r="I348" s="93"/>
      <c r="J348" s="94"/>
      <c r="K348" s="94"/>
      <c r="L348" s="94"/>
      <c r="M348" s="94"/>
      <c r="N348" s="94"/>
      <c r="O348" s="94"/>
    </row>
    <row r="349" spans="2:15" s="87" customFormat="1">
      <c r="B349" s="94"/>
      <c r="C349" s="94"/>
      <c r="D349" s="130"/>
      <c r="I349" s="93"/>
      <c r="J349" s="94"/>
      <c r="K349" s="94"/>
      <c r="L349" s="94"/>
      <c r="M349" s="94"/>
      <c r="N349" s="94"/>
      <c r="O349" s="94"/>
    </row>
    <row r="350" spans="2:15" s="87" customFormat="1">
      <c r="B350" s="94"/>
      <c r="C350" s="94"/>
      <c r="D350" s="130"/>
      <c r="I350" s="93"/>
      <c r="J350" s="94"/>
      <c r="K350" s="94"/>
      <c r="L350" s="94"/>
      <c r="M350" s="94"/>
      <c r="N350" s="94"/>
      <c r="O350" s="94"/>
    </row>
    <row r="351" spans="2:15" s="87" customFormat="1">
      <c r="B351" s="94"/>
      <c r="C351" s="94"/>
      <c r="D351" s="130"/>
      <c r="I351" s="93"/>
      <c r="J351" s="94"/>
      <c r="K351" s="94"/>
      <c r="L351" s="94"/>
      <c r="M351" s="94"/>
      <c r="N351" s="94"/>
      <c r="O351" s="94"/>
    </row>
    <row r="352" spans="2:15" s="87" customFormat="1">
      <c r="B352" s="94"/>
      <c r="C352" s="94"/>
      <c r="D352" s="130"/>
      <c r="I352" s="93"/>
      <c r="J352" s="94"/>
      <c r="K352" s="94"/>
      <c r="L352" s="94"/>
      <c r="M352" s="94"/>
      <c r="N352" s="94"/>
      <c r="O352" s="94"/>
    </row>
    <row r="353" spans="2:15" s="87" customFormat="1">
      <c r="B353" s="94"/>
      <c r="C353" s="94"/>
      <c r="D353" s="130"/>
      <c r="I353" s="93"/>
      <c r="J353" s="94"/>
      <c r="K353" s="94"/>
      <c r="L353" s="94"/>
      <c r="M353" s="94"/>
      <c r="N353" s="94"/>
      <c r="O353" s="94"/>
    </row>
    <row r="354" spans="2:15" s="87" customFormat="1">
      <c r="B354" s="94"/>
      <c r="C354" s="94"/>
      <c r="D354" s="130"/>
      <c r="I354" s="93"/>
      <c r="J354" s="94"/>
      <c r="K354" s="94"/>
      <c r="L354" s="94"/>
      <c r="M354" s="94"/>
      <c r="N354" s="94"/>
      <c r="O354" s="94"/>
    </row>
    <row r="355" spans="2:15" s="87" customFormat="1">
      <c r="B355" s="94"/>
      <c r="C355" s="94"/>
      <c r="D355" s="130"/>
      <c r="I355" s="93"/>
      <c r="J355" s="94"/>
      <c r="K355" s="94"/>
      <c r="L355" s="94"/>
      <c r="M355" s="94"/>
      <c r="N355" s="94"/>
      <c r="O355" s="94"/>
    </row>
    <row r="356" spans="2:15" s="87" customFormat="1">
      <c r="B356" s="94"/>
      <c r="C356" s="94"/>
      <c r="D356" s="130"/>
      <c r="I356" s="93"/>
      <c r="J356" s="94"/>
      <c r="K356" s="94"/>
      <c r="L356" s="94"/>
      <c r="M356" s="94"/>
      <c r="N356" s="94"/>
      <c r="O356" s="94"/>
    </row>
    <row r="357" spans="2:15" s="87" customFormat="1">
      <c r="B357" s="94"/>
      <c r="C357" s="94"/>
      <c r="D357" s="130"/>
      <c r="I357" s="93"/>
      <c r="J357" s="94"/>
      <c r="K357" s="94"/>
      <c r="L357" s="94"/>
      <c r="M357" s="94"/>
      <c r="N357" s="94"/>
      <c r="O357" s="94"/>
    </row>
    <row r="358" spans="2:15" s="87" customFormat="1">
      <c r="B358" s="94"/>
      <c r="C358" s="94"/>
      <c r="D358" s="130"/>
      <c r="I358" s="93"/>
      <c r="J358" s="94"/>
      <c r="K358" s="94"/>
      <c r="L358" s="94"/>
      <c r="M358" s="94"/>
      <c r="N358" s="94"/>
      <c r="O358" s="94"/>
    </row>
    <row r="359" spans="2:15" s="87" customFormat="1">
      <c r="B359" s="94"/>
      <c r="C359" s="94"/>
      <c r="D359" s="130"/>
      <c r="I359" s="93"/>
      <c r="J359" s="94"/>
      <c r="K359" s="94"/>
      <c r="L359" s="94"/>
      <c r="M359" s="94"/>
      <c r="N359" s="94"/>
      <c r="O359" s="94"/>
    </row>
    <row r="360" spans="2:15" s="87" customFormat="1">
      <c r="B360" s="94"/>
      <c r="C360" s="94"/>
      <c r="D360" s="130"/>
      <c r="I360" s="93"/>
      <c r="J360" s="94"/>
      <c r="K360" s="94"/>
      <c r="L360" s="94"/>
      <c r="M360" s="94"/>
      <c r="N360" s="94"/>
      <c r="O360" s="94"/>
    </row>
    <row r="361" spans="2:15" s="87" customFormat="1">
      <c r="B361" s="94"/>
      <c r="C361" s="94"/>
      <c r="D361" s="130"/>
      <c r="I361" s="93"/>
      <c r="J361" s="94"/>
      <c r="K361" s="94"/>
      <c r="L361" s="94"/>
      <c r="M361" s="94"/>
      <c r="N361" s="94"/>
      <c r="O361" s="94"/>
    </row>
    <row r="362" spans="2:15" s="87" customFormat="1">
      <c r="B362" s="94"/>
      <c r="C362" s="94"/>
      <c r="D362" s="130"/>
      <c r="I362" s="93"/>
      <c r="J362" s="94"/>
      <c r="K362" s="94"/>
      <c r="L362" s="94"/>
      <c r="M362" s="94"/>
      <c r="N362" s="94"/>
      <c r="O362" s="94"/>
    </row>
    <row r="363" spans="2:15" s="87" customFormat="1">
      <c r="B363" s="94"/>
      <c r="C363" s="94"/>
      <c r="D363" s="130"/>
      <c r="I363" s="93"/>
      <c r="J363" s="94"/>
      <c r="K363" s="94"/>
      <c r="L363" s="94"/>
      <c r="M363" s="94"/>
      <c r="N363" s="94"/>
      <c r="O363" s="94"/>
    </row>
    <row r="364" spans="2:15" s="87" customFormat="1">
      <c r="B364" s="94"/>
      <c r="C364" s="94"/>
      <c r="D364" s="130"/>
      <c r="I364" s="93"/>
      <c r="J364" s="94"/>
      <c r="K364" s="94"/>
      <c r="L364" s="94"/>
      <c r="M364" s="94"/>
      <c r="N364" s="94"/>
      <c r="O364" s="94"/>
    </row>
    <row r="365" spans="2:15" s="87" customFormat="1">
      <c r="B365" s="94"/>
      <c r="C365" s="94"/>
      <c r="D365" s="130"/>
      <c r="I365" s="93"/>
      <c r="J365" s="94"/>
      <c r="K365" s="94"/>
      <c r="L365" s="94"/>
      <c r="M365" s="94"/>
      <c r="N365" s="94"/>
      <c r="O365" s="94"/>
    </row>
    <row r="366" spans="2:15" s="87" customFormat="1">
      <c r="B366" s="94"/>
      <c r="C366" s="94"/>
      <c r="D366" s="130"/>
      <c r="I366" s="93"/>
      <c r="J366" s="94"/>
      <c r="K366" s="94"/>
      <c r="L366" s="94"/>
      <c r="M366" s="94"/>
      <c r="N366" s="94"/>
      <c r="O366" s="94"/>
    </row>
    <row r="367" spans="2:15" s="87" customFormat="1">
      <c r="B367" s="94"/>
      <c r="C367" s="94"/>
      <c r="D367" s="130"/>
      <c r="I367" s="93"/>
      <c r="J367" s="94"/>
      <c r="K367" s="94"/>
      <c r="L367" s="94"/>
      <c r="M367" s="94"/>
      <c r="N367" s="94"/>
      <c r="O367" s="94"/>
    </row>
    <row r="368" spans="2:15" s="87" customFormat="1">
      <c r="B368" s="94"/>
      <c r="C368" s="94"/>
      <c r="D368" s="130"/>
      <c r="I368" s="93"/>
      <c r="J368" s="94"/>
      <c r="K368" s="94"/>
      <c r="L368" s="94"/>
      <c r="M368" s="94"/>
      <c r="N368" s="94"/>
      <c r="O368" s="94"/>
    </row>
    <row r="369" spans="2:15" s="87" customFormat="1">
      <c r="B369" s="94"/>
      <c r="C369" s="94"/>
      <c r="D369" s="130"/>
      <c r="I369" s="93"/>
      <c r="J369" s="94"/>
      <c r="K369" s="94"/>
      <c r="L369" s="94"/>
      <c r="M369" s="94"/>
      <c r="N369" s="94"/>
      <c r="O369" s="94"/>
    </row>
    <row r="370" spans="2:15" s="87" customFormat="1">
      <c r="B370" s="94"/>
      <c r="C370" s="94"/>
      <c r="D370" s="130"/>
      <c r="I370" s="93"/>
      <c r="J370" s="94"/>
      <c r="K370" s="94"/>
      <c r="L370" s="94"/>
      <c r="M370" s="94"/>
      <c r="N370" s="94"/>
      <c r="O370" s="94"/>
    </row>
    <row r="371" spans="2:15" s="87" customFormat="1">
      <c r="B371" s="94"/>
      <c r="C371" s="94"/>
      <c r="D371" s="130"/>
      <c r="I371" s="93"/>
      <c r="J371" s="94"/>
      <c r="K371" s="94"/>
      <c r="L371" s="94"/>
      <c r="M371" s="94"/>
      <c r="N371" s="94"/>
      <c r="O371" s="94"/>
    </row>
    <row r="372" spans="2:15" s="87" customFormat="1">
      <c r="B372" s="94"/>
      <c r="C372" s="94"/>
      <c r="D372" s="130"/>
      <c r="I372" s="93"/>
      <c r="J372" s="94"/>
      <c r="K372" s="94"/>
      <c r="L372" s="94"/>
      <c r="M372" s="94"/>
      <c r="N372" s="94"/>
      <c r="O372" s="94"/>
    </row>
    <row r="373" spans="2:15" s="87" customFormat="1">
      <c r="B373" s="94"/>
      <c r="C373" s="94"/>
      <c r="D373" s="130"/>
      <c r="I373" s="93"/>
      <c r="J373" s="94"/>
      <c r="K373" s="94"/>
      <c r="L373" s="94"/>
      <c r="M373" s="94"/>
      <c r="N373" s="94"/>
      <c r="O373" s="94"/>
    </row>
    <row r="374" spans="2:15" s="87" customFormat="1">
      <c r="B374" s="94"/>
      <c r="C374" s="94"/>
      <c r="D374" s="130"/>
      <c r="I374" s="93"/>
      <c r="J374" s="94"/>
      <c r="K374" s="94"/>
      <c r="L374" s="94"/>
      <c r="M374" s="94"/>
      <c r="N374" s="94"/>
      <c r="O374" s="94"/>
    </row>
    <row r="375" spans="2:15" s="87" customFormat="1">
      <c r="B375" s="94"/>
      <c r="C375" s="94"/>
      <c r="D375" s="130"/>
      <c r="I375" s="93"/>
      <c r="J375" s="94"/>
      <c r="K375" s="94"/>
      <c r="L375" s="94"/>
      <c r="M375" s="94"/>
      <c r="N375" s="94"/>
      <c r="O375" s="94"/>
    </row>
    <row r="376" spans="2:15" s="87" customFormat="1">
      <c r="B376" s="94"/>
      <c r="C376" s="94"/>
      <c r="D376" s="130"/>
      <c r="I376" s="93"/>
      <c r="J376" s="94"/>
      <c r="K376" s="94"/>
      <c r="L376" s="94"/>
      <c r="M376" s="94"/>
      <c r="N376" s="94"/>
      <c r="O376" s="94"/>
    </row>
    <row r="377" spans="2:15" s="87" customFormat="1">
      <c r="B377" s="94"/>
      <c r="C377" s="94"/>
      <c r="D377" s="130"/>
      <c r="I377" s="93"/>
      <c r="J377" s="94"/>
      <c r="K377" s="94"/>
      <c r="L377" s="94"/>
      <c r="M377" s="94"/>
      <c r="N377" s="94"/>
      <c r="O377" s="94"/>
    </row>
    <row r="378" spans="2:15" s="87" customFormat="1">
      <c r="B378" s="94"/>
      <c r="C378" s="94"/>
      <c r="D378" s="130"/>
      <c r="I378" s="93"/>
      <c r="J378" s="94"/>
      <c r="K378" s="94"/>
      <c r="L378" s="94"/>
      <c r="M378" s="94"/>
      <c r="N378" s="94"/>
      <c r="O378" s="94"/>
    </row>
    <row r="379" spans="2:15" s="87" customFormat="1">
      <c r="B379" s="94"/>
      <c r="C379" s="94"/>
      <c r="D379" s="130"/>
      <c r="I379" s="93"/>
      <c r="J379" s="94"/>
      <c r="K379" s="94"/>
      <c r="L379" s="94"/>
      <c r="M379" s="94"/>
      <c r="N379" s="94"/>
      <c r="O379" s="94"/>
    </row>
    <row r="380" spans="2:15" s="87" customFormat="1">
      <c r="B380" s="94"/>
      <c r="C380" s="94"/>
      <c r="D380" s="130"/>
      <c r="I380" s="93"/>
      <c r="J380" s="94"/>
      <c r="K380" s="94"/>
      <c r="L380" s="94"/>
      <c r="M380" s="94"/>
      <c r="N380" s="94"/>
      <c r="O380" s="94"/>
    </row>
    <row r="381" spans="2:15" s="87" customFormat="1">
      <c r="B381" s="94"/>
      <c r="C381" s="94"/>
      <c r="D381" s="130"/>
      <c r="I381" s="93"/>
      <c r="J381" s="94"/>
      <c r="K381" s="94"/>
      <c r="L381" s="94"/>
      <c r="M381" s="94"/>
      <c r="N381" s="94"/>
      <c r="O381" s="94"/>
    </row>
    <row r="382" spans="2:15" s="87" customFormat="1">
      <c r="B382" s="94"/>
      <c r="C382" s="94"/>
      <c r="D382" s="130"/>
      <c r="I382" s="93"/>
      <c r="J382" s="94"/>
      <c r="K382" s="94"/>
      <c r="L382" s="94"/>
      <c r="M382" s="94"/>
      <c r="N382" s="94"/>
      <c r="O382" s="94"/>
    </row>
    <row r="383" spans="2:15" s="87" customFormat="1">
      <c r="B383" s="94"/>
      <c r="C383" s="94"/>
      <c r="D383" s="130"/>
      <c r="I383" s="93"/>
      <c r="J383" s="94"/>
      <c r="K383" s="94"/>
      <c r="L383" s="94"/>
      <c r="M383" s="94"/>
      <c r="N383" s="94"/>
      <c r="O383" s="94"/>
    </row>
    <row r="384" spans="2:15" s="87" customFormat="1">
      <c r="B384" s="94"/>
      <c r="C384" s="94"/>
      <c r="D384" s="130"/>
      <c r="I384" s="93"/>
      <c r="J384" s="94"/>
      <c r="K384" s="94"/>
      <c r="L384" s="94"/>
      <c r="M384" s="94"/>
      <c r="N384" s="94"/>
      <c r="O384" s="94"/>
    </row>
    <row r="385" spans="2:15" s="87" customFormat="1">
      <c r="B385" s="94"/>
      <c r="C385" s="94"/>
      <c r="D385" s="130"/>
      <c r="I385" s="93"/>
      <c r="J385" s="94"/>
      <c r="K385" s="94"/>
      <c r="L385" s="94"/>
      <c r="M385" s="94"/>
      <c r="N385" s="94"/>
      <c r="O385" s="94"/>
    </row>
    <row r="386" spans="2:15" s="87" customFormat="1">
      <c r="B386" s="94"/>
      <c r="C386" s="94"/>
      <c r="D386" s="130"/>
      <c r="I386" s="93"/>
      <c r="J386" s="94"/>
      <c r="K386" s="94"/>
      <c r="L386" s="94"/>
      <c r="M386" s="94"/>
      <c r="N386" s="94"/>
      <c r="O386" s="94"/>
    </row>
    <row r="387" spans="2:15" s="87" customFormat="1">
      <c r="B387" s="94"/>
      <c r="C387" s="94"/>
      <c r="D387" s="130"/>
      <c r="I387" s="93"/>
      <c r="J387" s="94"/>
      <c r="K387" s="94"/>
      <c r="L387" s="94"/>
      <c r="M387" s="94"/>
      <c r="N387" s="94"/>
      <c r="O387" s="94"/>
    </row>
    <row r="388" spans="2:15" s="87" customFormat="1">
      <c r="B388" s="94"/>
      <c r="C388" s="94"/>
      <c r="D388" s="130"/>
      <c r="I388" s="93"/>
      <c r="J388" s="94"/>
      <c r="K388" s="94"/>
      <c r="L388" s="94"/>
      <c r="M388" s="94"/>
      <c r="N388" s="94"/>
      <c r="O388" s="94"/>
    </row>
    <row r="389" spans="2:15" s="87" customFormat="1">
      <c r="B389" s="94"/>
      <c r="C389" s="94"/>
      <c r="D389" s="130"/>
      <c r="I389" s="93"/>
      <c r="J389" s="94"/>
      <c r="K389" s="94"/>
      <c r="L389" s="94"/>
      <c r="M389" s="94"/>
      <c r="N389" s="94"/>
      <c r="O389" s="94"/>
    </row>
    <row r="390" spans="2:15" s="87" customFormat="1">
      <c r="B390" s="94"/>
      <c r="C390" s="94"/>
      <c r="D390" s="130"/>
      <c r="I390" s="93"/>
      <c r="J390" s="94"/>
      <c r="K390" s="94"/>
      <c r="L390" s="94"/>
      <c r="M390" s="94"/>
      <c r="N390" s="94"/>
      <c r="O390" s="94"/>
    </row>
    <row r="391" spans="2:15" s="87" customFormat="1">
      <c r="B391" s="94"/>
      <c r="C391" s="94"/>
      <c r="D391" s="130"/>
      <c r="I391" s="93"/>
      <c r="J391" s="94"/>
      <c r="K391" s="94"/>
      <c r="L391" s="94"/>
      <c r="M391" s="94"/>
      <c r="N391" s="94"/>
      <c r="O391" s="94"/>
    </row>
    <row r="392" spans="2:15" s="87" customFormat="1">
      <c r="B392" s="94"/>
      <c r="C392" s="94"/>
      <c r="D392" s="130"/>
      <c r="I392" s="93"/>
      <c r="J392" s="94"/>
      <c r="K392" s="94"/>
      <c r="L392" s="94"/>
      <c r="M392" s="94"/>
      <c r="N392" s="94"/>
      <c r="O392" s="94"/>
    </row>
    <row r="393" spans="2:15" s="87" customFormat="1">
      <c r="B393" s="94"/>
      <c r="C393" s="94"/>
      <c r="D393" s="130"/>
      <c r="I393" s="93"/>
      <c r="J393" s="94"/>
      <c r="K393" s="94"/>
      <c r="L393" s="94"/>
      <c r="M393" s="94"/>
      <c r="N393" s="94"/>
      <c r="O393" s="94"/>
    </row>
    <row r="394" spans="2:15" s="87" customFormat="1">
      <c r="B394" s="94"/>
      <c r="C394" s="94"/>
      <c r="D394" s="130"/>
      <c r="I394" s="93"/>
      <c r="J394" s="94"/>
      <c r="K394" s="94"/>
      <c r="L394" s="94"/>
      <c r="M394" s="94"/>
      <c r="N394" s="94"/>
      <c r="O394" s="94"/>
    </row>
    <row r="395" spans="2:15" s="87" customFormat="1">
      <c r="B395" s="94"/>
      <c r="C395" s="94"/>
      <c r="D395" s="130"/>
      <c r="I395" s="93"/>
      <c r="J395" s="94"/>
      <c r="K395" s="94"/>
      <c r="L395" s="94"/>
      <c r="M395" s="94"/>
      <c r="N395" s="94"/>
      <c r="O395" s="94"/>
    </row>
    <row r="396" spans="2:15" s="87" customFormat="1">
      <c r="B396" s="94"/>
      <c r="C396" s="94"/>
      <c r="D396" s="130"/>
      <c r="I396" s="93"/>
      <c r="J396" s="94"/>
      <c r="K396" s="94"/>
      <c r="L396" s="94"/>
      <c r="M396" s="94"/>
      <c r="N396" s="94"/>
      <c r="O396" s="94"/>
    </row>
    <row r="397" spans="2:15" s="87" customFormat="1">
      <c r="B397" s="94"/>
      <c r="C397" s="94"/>
      <c r="D397" s="130"/>
      <c r="I397" s="93"/>
      <c r="J397" s="94"/>
      <c r="K397" s="94"/>
      <c r="L397" s="94"/>
      <c r="M397" s="94"/>
      <c r="N397" s="94"/>
      <c r="O397" s="94"/>
    </row>
    <row r="398" spans="2:15" s="87" customFormat="1">
      <c r="B398" s="94"/>
      <c r="C398" s="94"/>
      <c r="D398" s="130"/>
      <c r="I398" s="93"/>
      <c r="J398" s="94"/>
      <c r="K398" s="94"/>
      <c r="L398" s="94"/>
      <c r="M398" s="94"/>
      <c r="N398" s="94"/>
      <c r="O398" s="94"/>
    </row>
    <row r="399" spans="2:15" s="87" customFormat="1">
      <c r="B399" s="94"/>
      <c r="C399" s="94"/>
      <c r="D399" s="130"/>
      <c r="I399" s="93"/>
      <c r="J399" s="94"/>
      <c r="K399" s="94"/>
      <c r="L399" s="94"/>
      <c r="M399" s="94"/>
      <c r="N399" s="94"/>
      <c r="O399" s="94"/>
    </row>
    <row r="400" spans="2:15" s="87" customFormat="1">
      <c r="B400" s="94"/>
      <c r="C400" s="94"/>
      <c r="D400" s="130"/>
      <c r="I400" s="93"/>
      <c r="J400" s="94"/>
      <c r="K400" s="94"/>
      <c r="L400" s="94"/>
      <c r="M400" s="94"/>
      <c r="N400" s="94"/>
      <c r="O400" s="94"/>
    </row>
    <row r="401" spans="2:15" s="87" customFormat="1">
      <c r="B401" s="94"/>
      <c r="C401" s="94"/>
      <c r="D401" s="130"/>
      <c r="I401" s="93"/>
      <c r="J401" s="94"/>
      <c r="K401" s="94"/>
      <c r="L401" s="94"/>
      <c r="M401" s="94"/>
      <c r="N401" s="94"/>
      <c r="O401" s="94"/>
    </row>
    <row r="402" spans="2:15" s="87" customFormat="1">
      <c r="B402" s="94"/>
      <c r="C402" s="94"/>
      <c r="D402" s="130"/>
      <c r="I402" s="93"/>
      <c r="J402" s="94"/>
      <c r="K402" s="94"/>
      <c r="L402" s="94"/>
      <c r="M402" s="94"/>
      <c r="N402" s="94"/>
      <c r="O402" s="94"/>
    </row>
    <row r="403" spans="2:15" s="87" customFormat="1">
      <c r="B403" s="94"/>
      <c r="C403" s="94"/>
      <c r="D403" s="130"/>
      <c r="I403" s="93"/>
      <c r="J403" s="94"/>
      <c r="K403" s="94"/>
      <c r="L403" s="94"/>
      <c r="M403" s="94"/>
      <c r="N403" s="94"/>
      <c r="O403" s="94"/>
    </row>
    <row r="404" spans="2:15" s="87" customFormat="1">
      <c r="B404" s="94"/>
      <c r="C404" s="94"/>
      <c r="D404" s="130"/>
      <c r="I404" s="93"/>
      <c r="J404" s="94"/>
      <c r="K404" s="94"/>
      <c r="L404" s="94"/>
      <c r="M404" s="94"/>
      <c r="N404" s="94"/>
      <c r="O404" s="94"/>
    </row>
    <row r="405" spans="2:15" s="87" customFormat="1">
      <c r="B405" s="94"/>
      <c r="C405" s="94"/>
      <c r="D405" s="130"/>
      <c r="I405" s="93"/>
      <c r="J405" s="94"/>
      <c r="K405" s="94"/>
      <c r="L405" s="94"/>
      <c r="M405" s="94"/>
      <c r="N405" s="94"/>
      <c r="O405" s="94"/>
    </row>
    <row r="406" spans="2:15" s="87" customFormat="1">
      <c r="B406" s="94"/>
      <c r="C406" s="94"/>
      <c r="D406" s="130"/>
      <c r="I406" s="93"/>
      <c r="J406" s="94"/>
      <c r="K406" s="94"/>
      <c r="L406" s="94"/>
      <c r="M406" s="94"/>
      <c r="N406" s="94"/>
      <c r="O406" s="94"/>
    </row>
    <row r="407" spans="2:15" s="87" customFormat="1">
      <c r="B407" s="94"/>
      <c r="C407" s="94"/>
      <c r="D407" s="130"/>
      <c r="I407" s="93"/>
      <c r="J407" s="94"/>
      <c r="K407" s="94"/>
      <c r="L407" s="94"/>
      <c r="M407" s="94"/>
      <c r="N407" s="94"/>
      <c r="O407" s="94"/>
    </row>
    <row r="408" spans="2:15" s="87" customFormat="1">
      <c r="B408" s="94"/>
      <c r="C408" s="94"/>
      <c r="D408" s="130"/>
      <c r="I408" s="93"/>
      <c r="J408" s="94"/>
      <c r="K408" s="94"/>
      <c r="L408" s="94"/>
      <c r="M408" s="94"/>
      <c r="N408" s="94"/>
      <c r="O408" s="94"/>
    </row>
    <row r="409" spans="2:15" s="87" customFormat="1">
      <c r="B409" s="94"/>
      <c r="C409" s="94"/>
      <c r="D409" s="130"/>
      <c r="I409" s="93"/>
      <c r="J409" s="94"/>
      <c r="K409" s="94"/>
      <c r="L409" s="94"/>
      <c r="M409" s="94"/>
      <c r="N409" s="94"/>
      <c r="O409" s="94"/>
    </row>
    <row r="410" spans="2:15" s="87" customFormat="1">
      <c r="B410" s="94"/>
      <c r="C410" s="94"/>
      <c r="D410" s="130"/>
      <c r="I410" s="93"/>
      <c r="J410" s="94"/>
      <c r="K410" s="94"/>
      <c r="L410" s="94"/>
      <c r="M410" s="94"/>
      <c r="N410" s="94"/>
      <c r="O410" s="94"/>
    </row>
    <row r="411" spans="2:15" s="87" customFormat="1">
      <c r="B411" s="94"/>
      <c r="C411" s="94"/>
      <c r="D411" s="130"/>
      <c r="I411" s="93"/>
      <c r="J411" s="94"/>
      <c r="K411" s="94"/>
      <c r="L411" s="94"/>
      <c r="M411" s="94"/>
      <c r="N411" s="94"/>
      <c r="O411" s="94"/>
    </row>
    <row r="412" spans="2:15" s="87" customFormat="1">
      <c r="B412" s="94"/>
      <c r="C412" s="94"/>
      <c r="D412" s="130"/>
      <c r="I412" s="93"/>
      <c r="J412" s="94"/>
      <c r="K412" s="94"/>
      <c r="L412" s="94"/>
      <c r="M412" s="94"/>
      <c r="N412" s="94"/>
      <c r="O412" s="94"/>
    </row>
    <row r="413" spans="2:15" s="87" customFormat="1">
      <c r="B413" s="94"/>
      <c r="C413" s="94"/>
      <c r="D413" s="130"/>
      <c r="I413" s="93"/>
      <c r="J413" s="94"/>
      <c r="K413" s="94"/>
      <c r="L413" s="94"/>
      <c r="M413" s="94"/>
      <c r="N413" s="94"/>
      <c r="O413" s="94"/>
    </row>
    <row r="414" spans="2:15" s="87" customFormat="1">
      <c r="B414" s="94"/>
      <c r="C414" s="94"/>
      <c r="D414" s="130"/>
      <c r="I414" s="93"/>
      <c r="J414" s="94"/>
      <c r="K414" s="94"/>
      <c r="L414" s="94"/>
      <c r="M414" s="94"/>
      <c r="N414" s="94"/>
      <c r="O414" s="94"/>
    </row>
    <row r="415" spans="2:15" s="87" customFormat="1">
      <c r="B415" s="94"/>
      <c r="C415" s="94"/>
      <c r="D415" s="130"/>
      <c r="I415" s="93"/>
      <c r="J415" s="94"/>
      <c r="K415" s="94"/>
      <c r="L415" s="94"/>
      <c r="M415" s="94"/>
      <c r="N415" s="94"/>
      <c r="O415" s="94"/>
    </row>
    <row r="416" spans="2:15" s="87" customFormat="1">
      <c r="B416" s="94"/>
      <c r="C416" s="94"/>
      <c r="D416" s="130"/>
      <c r="I416" s="93"/>
      <c r="J416" s="94"/>
      <c r="K416" s="94"/>
      <c r="L416" s="94"/>
      <c r="M416" s="94"/>
      <c r="N416" s="94"/>
      <c r="O416" s="94"/>
    </row>
    <row r="417" spans="2:15" s="87" customFormat="1">
      <c r="B417" s="94"/>
      <c r="C417" s="94"/>
      <c r="D417" s="130"/>
      <c r="I417" s="93"/>
      <c r="J417" s="94"/>
      <c r="K417" s="94"/>
      <c r="L417" s="94"/>
      <c r="M417" s="94"/>
      <c r="N417" s="94"/>
      <c r="O417" s="94"/>
    </row>
    <row r="418" spans="2:15" s="87" customFormat="1">
      <c r="B418" s="94"/>
      <c r="C418" s="94"/>
      <c r="D418" s="130"/>
      <c r="I418" s="93"/>
      <c r="J418" s="94"/>
      <c r="K418" s="94"/>
      <c r="L418" s="94"/>
      <c r="M418" s="94"/>
      <c r="N418" s="94"/>
      <c r="O418" s="94"/>
    </row>
    <row r="419" spans="2:15" s="87" customFormat="1">
      <c r="B419" s="94"/>
      <c r="C419" s="94"/>
      <c r="D419" s="130"/>
      <c r="I419" s="93"/>
      <c r="J419" s="94"/>
      <c r="K419" s="94"/>
      <c r="L419" s="94"/>
      <c r="M419" s="94"/>
      <c r="N419" s="94"/>
      <c r="O419" s="94"/>
    </row>
    <row r="420" spans="2:15" s="87" customFormat="1">
      <c r="B420" s="94"/>
      <c r="C420" s="94"/>
      <c r="D420" s="130"/>
      <c r="I420" s="93"/>
      <c r="J420" s="94"/>
      <c r="K420" s="94"/>
      <c r="L420" s="94"/>
      <c r="M420" s="94"/>
      <c r="N420" s="94"/>
      <c r="O420" s="94"/>
    </row>
    <row r="421" spans="2:15" s="87" customFormat="1">
      <c r="B421" s="94"/>
      <c r="C421" s="94"/>
      <c r="D421" s="130"/>
      <c r="I421" s="93"/>
      <c r="J421" s="94"/>
      <c r="K421" s="94"/>
      <c r="L421" s="94"/>
      <c r="M421" s="94"/>
      <c r="N421" s="94"/>
      <c r="O421" s="94"/>
    </row>
    <row r="422" spans="2:15" s="87" customFormat="1">
      <c r="B422" s="94"/>
      <c r="C422" s="94"/>
      <c r="D422" s="130"/>
      <c r="I422" s="93"/>
      <c r="J422" s="94"/>
      <c r="K422" s="94"/>
      <c r="L422" s="94"/>
      <c r="M422" s="94"/>
      <c r="N422" s="94"/>
      <c r="O422" s="94"/>
    </row>
    <row r="423" spans="2:15" s="87" customFormat="1">
      <c r="B423" s="94"/>
      <c r="C423" s="94"/>
      <c r="D423" s="130"/>
      <c r="I423" s="93"/>
      <c r="J423" s="94"/>
      <c r="K423" s="94"/>
      <c r="L423" s="94"/>
      <c r="M423" s="94"/>
      <c r="N423" s="94"/>
      <c r="O423" s="94"/>
    </row>
    <row r="424" spans="2:15" s="87" customFormat="1">
      <c r="B424" s="94"/>
      <c r="C424" s="94"/>
      <c r="D424" s="130"/>
      <c r="I424" s="93"/>
      <c r="J424" s="94"/>
      <c r="K424" s="94"/>
      <c r="L424" s="94"/>
      <c r="M424" s="94"/>
      <c r="N424" s="94"/>
      <c r="O424" s="94"/>
    </row>
    <row r="425" spans="2:15" s="87" customFormat="1">
      <c r="B425" s="94"/>
      <c r="C425" s="94"/>
      <c r="D425" s="130"/>
      <c r="I425" s="93"/>
      <c r="J425" s="94"/>
      <c r="K425" s="94"/>
      <c r="L425" s="94"/>
      <c r="M425" s="94"/>
      <c r="N425" s="94"/>
      <c r="O425" s="94"/>
    </row>
    <row r="426" spans="2:15" s="87" customFormat="1">
      <c r="B426" s="94"/>
      <c r="C426" s="94"/>
      <c r="D426" s="130"/>
      <c r="I426" s="93"/>
      <c r="J426" s="94"/>
      <c r="K426" s="94"/>
      <c r="L426" s="94"/>
      <c r="M426" s="94"/>
      <c r="N426" s="94"/>
      <c r="O426" s="94"/>
    </row>
    <row r="427" spans="2:15" s="87" customFormat="1">
      <c r="B427" s="94"/>
      <c r="C427" s="94"/>
      <c r="D427" s="130"/>
      <c r="I427" s="93"/>
      <c r="J427" s="94"/>
      <c r="K427" s="94"/>
      <c r="L427" s="94"/>
      <c r="M427" s="94"/>
      <c r="N427" s="94"/>
      <c r="O427" s="94"/>
    </row>
    <row r="428" spans="2:15" s="87" customFormat="1">
      <c r="B428" s="94"/>
      <c r="C428" s="94"/>
      <c r="D428" s="130"/>
      <c r="I428" s="93"/>
      <c r="J428" s="94"/>
      <c r="K428" s="94"/>
      <c r="L428" s="94"/>
      <c r="M428" s="94"/>
      <c r="N428" s="94"/>
      <c r="O428" s="94"/>
    </row>
    <row r="429" spans="2:15" s="87" customFormat="1">
      <c r="B429" s="94"/>
      <c r="C429" s="94"/>
      <c r="D429" s="130"/>
      <c r="I429" s="93"/>
      <c r="J429" s="94"/>
      <c r="K429" s="94"/>
      <c r="L429" s="94"/>
      <c r="M429" s="94"/>
      <c r="N429" s="94"/>
      <c r="O429" s="94"/>
    </row>
    <row r="430" spans="2:15" s="87" customFormat="1">
      <c r="B430" s="94"/>
      <c r="C430" s="94"/>
      <c r="D430" s="130"/>
      <c r="I430" s="93"/>
      <c r="J430" s="94"/>
      <c r="K430" s="94"/>
      <c r="L430" s="94"/>
      <c r="M430" s="94"/>
      <c r="N430" s="94"/>
      <c r="O430" s="94"/>
    </row>
    <row r="431" spans="2:15" s="87" customFormat="1">
      <c r="B431" s="94"/>
      <c r="C431" s="94"/>
      <c r="D431" s="130"/>
      <c r="I431" s="93"/>
      <c r="J431" s="94"/>
      <c r="K431" s="94"/>
      <c r="L431" s="94"/>
      <c r="M431" s="94"/>
      <c r="N431" s="94"/>
      <c r="O431" s="94"/>
    </row>
    <row r="432" spans="2:15" s="87" customFormat="1">
      <c r="B432" s="94"/>
      <c r="C432" s="94"/>
      <c r="D432" s="130"/>
      <c r="I432" s="93"/>
      <c r="J432" s="94"/>
      <c r="K432" s="94"/>
      <c r="L432" s="94"/>
      <c r="M432" s="94"/>
      <c r="N432" s="94"/>
      <c r="O432" s="94"/>
    </row>
    <row r="433" spans="2:15" s="87" customFormat="1">
      <c r="B433" s="94"/>
      <c r="C433" s="94"/>
      <c r="D433" s="130"/>
      <c r="I433" s="93"/>
      <c r="J433" s="94"/>
      <c r="K433" s="94"/>
      <c r="L433" s="94"/>
      <c r="M433" s="94"/>
      <c r="N433" s="94"/>
      <c r="O433" s="94"/>
    </row>
    <row r="434" spans="2:15" s="87" customFormat="1">
      <c r="B434" s="94"/>
      <c r="C434" s="94"/>
      <c r="D434" s="130"/>
      <c r="I434" s="93"/>
      <c r="J434" s="94"/>
      <c r="K434" s="94"/>
      <c r="L434" s="94"/>
      <c r="M434" s="94"/>
      <c r="N434" s="94"/>
      <c r="O434" s="94"/>
    </row>
    <row r="435" spans="2:15" s="87" customFormat="1">
      <c r="B435" s="94"/>
      <c r="C435" s="94"/>
      <c r="D435" s="130"/>
      <c r="I435" s="93"/>
      <c r="J435" s="94"/>
      <c r="K435" s="94"/>
      <c r="L435" s="94"/>
      <c r="M435" s="94"/>
      <c r="N435" s="94"/>
      <c r="O435" s="94"/>
    </row>
    <row r="436" spans="2:15" s="87" customFormat="1">
      <c r="B436" s="94"/>
      <c r="C436" s="94"/>
      <c r="D436" s="130"/>
      <c r="I436" s="93"/>
      <c r="J436" s="94"/>
      <c r="K436" s="94"/>
      <c r="L436" s="94"/>
      <c r="M436" s="94"/>
      <c r="N436" s="94"/>
      <c r="O436" s="94"/>
    </row>
    <row r="437" spans="2:15" s="87" customFormat="1">
      <c r="B437" s="94"/>
      <c r="C437" s="94"/>
      <c r="D437" s="130"/>
      <c r="I437" s="93"/>
      <c r="J437" s="94"/>
      <c r="K437" s="94"/>
      <c r="L437" s="94"/>
      <c r="M437" s="94"/>
      <c r="N437" s="94"/>
      <c r="O437" s="94"/>
    </row>
    <row r="438" spans="2:15" s="87" customFormat="1">
      <c r="B438" s="94"/>
      <c r="C438" s="94"/>
      <c r="D438" s="130"/>
      <c r="I438" s="93"/>
      <c r="J438" s="94"/>
      <c r="K438" s="94"/>
      <c r="L438" s="94"/>
      <c r="M438" s="94"/>
      <c r="N438" s="94"/>
      <c r="O438" s="94"/>
    </row>
    <row r="439" spans="2:15" s="87" customFormat="1">
      <c r="B439" s="94"/>
      <c r="C439" s="94"/>
      <c r="D439" s="130"/>
      <c r="I439" s="93"/>
      <c r="J439" s="94"/>
      <c r="K439" s="94"/>
      <c r="L439" s="94"/>
      <c r="M439" s="94"/>
      <c r="N439" s="94"/>
      <c r="O439" s="94"/>
    </row>
    <row r="440" spans="2:15" s="87" customFormat="1">
      <c r="B440" s="94"/>
      <c r="C440" s="94"/>
      <c r="D440" s="130"/>
      <c r="I440" s="93"/>
      <c r="J440" s="94"/>
      <c r="K440" s="94"/>
      <c r="L440" s="94"/>
      <c r="M440" s="94"/>
      <c r="N440" s="94"/>
      <c r="O440" s="94"/>
    </row>
    <row r="441" spans="2:15" s="87" customFormat="1">
      <c r="B441" s="94"/>
      <c r="C441" s="94"/>
      <c r="D441" s="130"/>
      <c r="I441" s="93"/>
      <c r="J441" s="94"/>
      <c r="K441" s="94"/>
      <c r="L441" s="94"/>
      <c r="M441" s="94"/>
      <c r="N441" s="94"/>
      <c r="O441" s="94"/>
    </row>
    <row r="442" spans="2:15" s="87" customFormat="1">
      <c r="B442" s="94"/>
      <c r="C442" s="94"/>
      <c r="D442" s="130"/>
      <c r="I442" s="93"/>
      <c r="J442" s="94"/>
      <c r="K442" s="94"/>
      <c r="L442" s="94"/>
      <c r="M442" s="94"/>
      <c r="N442" s="94"/>
      <c r="O442" s="94"/>
    </row>
    <row r="443" spans="2:15" s="87" customFormat="1">
      <c r="B443" s="94"/>
      <c r="C443" s="94"/>
      <c r="D443" s="130"/>
      <c r="I443" s="93"/>
      <c r="J443" s="94"/>
      <c r="K443" s="94"/>
      <c r="L443" s="94"/>
      <c r="M443" s="94"/>
      <c r="N443" s="94"/>
      <c r="O443" s="94"/>
    </row>
    <row r="444" spans="2:15" s="87" customFormat="1">
      <c r="B444" s="94"/>
      <c r="C444" s="94"/>
      <c r="D444" s="130"/>
      <c r="I444" s="93"/>
      <c r="J444" s="94"/>
      <c r="K444" s="94"/>
      <c r="L444" s="94"/>
      <c r="M444" s="94"/>
      <c r="N444" s="94"/>
      <c r="O444" s="94"/>
    </row>
    <row r="445" spans="2:15" s="87" customFormat="1">
      <c r="B445" s="94"/>
      <c r="C445" s="94"/>
      <c r="D445" s="130"/>
      <c r="I445" s="93"/>
      <c r="J445" s="94"/>
      <c r="K445" s="94"/>
      <c r="L445" s="94"/>
      <c r="M445" s="94"/>
      <c r="N445" s="94"/>
      <c r="O445" s="94"/>
    </row>
    <row r="446" spans="2:15" s="87" customFormat="1">
      <c r="B446" s="94"/>
      <c r="C446" s="94"/>
      <c r="D446" s="130"/>
      <c r="I446" s="93"/>
      <c r="J446" s="94"/>
      <c r="K446" s="94"/>
      <c r="L446" s="94"/>
      <c r="M446" s="94"/>
      <c r="N446" s="94"/>
      <c r="O446" s="94"/>
    </row>
    <row r="447" spans="2:15" s="87" customFormat="1">
      <c r="B447" s="94"/>
      <c r="C447" s="94"/>
      <c r="D447" s="130"/>
      <c r="I447" s="93"/>
      <c r="J447" s="94"/>
      <c r="K447" s="94"/>
      <c r="L447" s="94"/>
      <c r="M447" s="94"/>
      <c r="N447" s="94"/>
      <c r="O447" s="94"/>
    </row>
    <row r="448" spans="2:15" s="87" customFormat="1">
      <c r="B448" s="94"/>
      <c r="C448" s="94"/>
      <c r="D448" s="130"/>
      <c r="I448" s="93"/>
      <c r="J448" s="94"/>
      <c r="K448" s="94"/>
      <c r="L448" s="94"/>
      <c r="M448" s="94"/>
      <c r="N448" s="94"/>
      <c r="O448" s="94"/>
    </row>
    <row r="449" spans="2:15" s="87" customFormat="1">
      <c r="B449" s="94"/>
      <c r="C449" s="94"/>
      <c r="D449" s="130"/>
      <c r="I449" s="93"/>
      <c r="J449" s="94"/>
      <c r="K449" s="94"/>
      <c r="L449" s="94"/>
      <c r="M449" s="94"/>
      <c r="N449" s="94"/>
      <c r="O449" s="94"/>
    </row>
    <row r="450" spans="2:15" s="87" customFormat="1">
      <c r="B450" s="94"/>
      <c r="C450" s="94"/>
      <c r="D450" s="130"/>
      <c r="I450" s="93"/>
      <c r="J450" s="94"/>
      <c r="K450" s="94"/>
      <c r="L450" s="94"/>
      <c r="M450" s="94"/>
      <c r="N450" s="94"/>
      <c r="O450" s="94"/>
    </row>
    <row r="451" spans="2:15" s="87" customFormat="1">
      <c r="B451" s="94"/>
      <c r="C451" s="94"/>
      <c r="D451" s="130"/>
      <c r="I451" s="93"/>
      <c r="J451" s="94"/>
      <c r="K451" s="94"/>
      <c r="L451" s="94"/>
      <c r="M451" s="94"/>
      <c r="N451" s="94"/>
      <c r="O451" s="94"/>
    </row>
    <row r="452" spans="2:15" s="87" customFormat="1">
      <c r="B452" s="94"/>
      <c r="C452" s="94"/>
      <c r="D452" s="130"/>
      <c r="I452" s="93"/>
      <c r="J452" s="94"/>
      <c r="K452" s="94"/>
      <c r="L452" s="94"/>
      <c r="M452" s="94"/>
      <c r="N452" s="94"/>
      <c r="O452" s="94"/>
    </row>
    <row r="453" spans="2:15" s="87" customFormat="1">
      <c r="B453" s="94"/>
      <c r="C453" s="94"/>
      <c r="D453" s="130"/>
      <c r="I453" s="93"/>
      <c r="J453" s="94"/>
      <c r="K453" s="94"/>
      <c r="L453" s="94"/>
      <c r="M453" s="94"/>
      <c r="N453" s="94"/>
      <c r="O453" s="94"/>
    </row>
    <row r="454" spans="2:15" s="87" customFormat="1">
      <c r="B454" s="94"/>
      <c r="C454" s="94"/>
      <c r="D454" s="130"/>
      <c r="I454" s="93"/>
      <c r="J454" s="94"/>
      <c r="K454" s="94"/>
      <c r="L454" s="94"/>
      <c r="M454" s="94"/>
      <c r="N454" s="94"/>
      <c r="O454" s="94"/>
    </row>
    <row r="455" spans="2:15" s="87" customFormat="1">
      <c r="B455" s="94"/>
      <c r="C455" s="94"/>
      <c r="D455" s="130"/>
      <c r="I455" s="93"/>
      <c r="J455" s="94"/>
      <c r="K455" s="94"/>
      <c r="L455" s="94"/>
      <c r="M455" s="94"/>
      <c r="N455" s="94"/>
      <c r="O455" s="94"/>
    </row>
    <row r="456" spans="2:15" s="87" customFormat="1">
      <c r="B456" s="94"/>
      <c r="C456" s="94"/>
      <c r="D456" s="130"/>
      <c r="I456" s="93"/>
      <c r="J456" s="94"/>
      <c r="K456" s="94"/>
      <c r="L456" s="94"/>
      <c r="M456" s="94"/>
      <c r="N456" s="94"/>
      <c r="O456" s="94"/>
    </row>
    <row r="457" spans="2:15" s="87" customFormat="1">
      <c r="B457" s="94"/>
      <c r="C457" s="94"/>
      <c r="D457" s="130"/>
      <c r="I457" s="93"/>
      <c r="J457" s="94"/>
      <c r="K457" s="94"/>
      <c r="L457" s="94"/>
      <c r="M457" s="94"/>
      <c r="N457" s="94"/>
      <c r="O457" s="94"/>
    </row>
    <row r="458" spans="2:15" s="87" customFormat="1">
      <c r="B458" s="94"/>
      <c r="C458" s="94"/>
      <c r="D458" s="130"/>
      <c r="I458" s="93"/>
      <c r="J458" s="94"/>
      <c r="K458" s="94"/>
      <c r="L458" s="94"/>
      <c r="M458" s="94"/>
      <c r="N458" s="94"/>
      <c r="O458" s="94"/>
    </row>
    <row r="459" spans="2:15" s="87" customFormat="1">
      <c r="B459" s="94"/>
      <c r="C459" s="94"/>
      <c r="D459" s="130"/>
      <c r="I459" s="93"/>
      <c r="J459" s="94"/>
      <c r="K459" s="94"/>
      <c r="L459" s="94"/>
      <c r="M459" s="94"/>
      <c r="N459" s="94"/>
      <c r="O459" s="94"/>
    </row>
    <row r="460" spans="2:15" s="87" customFormat="1">
      <c r="B460" s="94"/>
      <c r="C460" s="94"/>
      <c r="D460" s="130"/>
      <c r="I460" s="93"/>
      <c r="J460" s="94"/>
      <c r="K460" s="94"/>
      <c r="L460" s="94"/>
      <c r="M460" s="94"/>
      <c r="N460" s="94"/>
      <c r="O460" s="94"/>
    </row>
    <row r="461" spans="2:15" s="87" customFormat="1">
      <c r="B461" s="94"/>
      <c r="C461" s="94"/>
      <c r="D461" s="130"/>
      <c r="I461" s="93"/>
      <c r="J461" s="94"/>
      <c r="K461" s="94"/>
      <c r="L461" s="94"/>
      <c r="M461" s="94"/>
      <c r="N461" s="94"/>
      <c r="O461" s="94"/>
    </row>
    <row r="462" spans="2:15" s="87" customFormat="1">
      <c r="B462" s="94"/>
      <c r="C462" s="94"/>
      <c r="D462" s="130"/>
      <c r="I462" s="93"/>
      <c r="J462" s="94"/>
      <c r="K462" s="94"/>
      <c r="L462" s="94"/>
      <c r="M462" s="94"/>
      <c r="N462" s="94"/>
      <c r="O462" s="94"/>
    </row>
    <row r="463" spans="2:15" s="87" customFormat="1">
      <c r="B463" s="94"/>
      <c r="C463" s="94"/>
      <c r="D463" s="130"/>
      <c r="I463" s="93"/>
      <c r="J463" s="94"/>
      <c r="K463" s="94"/>
      <c r="L463" s="94"/>
      <c r="M463" s="94"/>
      <c r="N463" s="94"/>
      <c r="O463" s="94"/>
    </row>
    <row r="464" spans="2:15" s="87" customFormat="1">
      <c r="B464" s="94"/>
      <c r="C464" s="94"/>
      <c r="D464" s="130"/>
      <c r="I464" s="93"/>
      <c r="J464" s="94"/>
      <c r="K464" s="94"/>
      <c r="L464" s="94"/>
      <c r="M464" s="94"/>
      <c r="N464" s="94"/>
      <c r="O464" s="94"/>
    </row>
    <row r="465" spans="2:15" s="87" customFormat="1">
      <c r="B465" s="94"/>
      <c r="C465" s="94"/>
      <c r="D465" s="130"/>
      <c r="I465" s="93"/>
      <c r="J465" s="94"/>
      <c r="K465" s="94"/>
      <c r="L465" s="94"/>
      <c r="M465" s="94"/>
      <c r="N465" s="94"/>
      <c r="O465" s="94"/>
    </row>
    <row r="466" spans="2:15" s="87" customFormat="1">
      <c r="B466" s="94"/>
      <c r="C466" s="94"/>
      <c r="D466" s="130"/>
      <c r="I466" s="93"/>
      <c r="J466" s="94"/>
      <c r="K466" s="94"/>
      <c r="L466" s="94"/>
      <c r="M466" s="94"/>
      <c r="N466" s="94"/>
      <c r="O466" s="94"/>
    </row>
    <row r="467" spans="2:15" s="87" customFormat="1">
      <c r="B467" s="94"/>
      <c r="C467" s="94"/>
      <c r="D467" s="130"/>
      <c r="I467" s="93"/>
      <c r="J467" s="94"/>
      <c r="K467" s="94"/>
      <c r="L467" s="94"/>
      <c r="M467" s="94"/>
      <c r="N467" s="94"/>
      <c r="O467" s="94"/>
    </row>
    <row r="468" spans="2:15" s="87" customFormat="1">
      <c r="B468" s="94"/>
      <c r="C468" s="94"/>
      <c r="D468" s="130"/>
      <c r="I468" s="93"/>
      <c r="J468" s="94"/>
      <c r="K468" s="94"/>
      <c r="L468" s="94"/>
      <c r="M468" s="94"/>
      <c r="N468" s="94"/>
      <c r="O468" s="94"/>
    </row>
    <row r="469" spans="2:15" s="87" customFormat="1">
      <c r="B469" s="94"/>
      <c r="C469" s="94"/>
      <c r="D469" s="130"/>
      <c r="I469" s="93"/>
      <c r="J469" s="94"/>
      <c r="K469" s="94"/>
      <c r="L469" s="94"/>
      <c r="M469" s="94"/>
      <c r="N469" s="94"/>
      <c r="O469" s="94"/>
    </row>
    <row r="470" spans="2:15" s="87" customFormat="1">
      <c r="B470" s="94"/>
      <c r="C470" s="94"/>
      <c r="D470" s="130"/>
      <c r="I470" s="93"/>
      <c r="J470" s="94"/>
      <c r="K470" s="94"/>
      <c r="L470" s="94"/>
      <c r="M470" s="94"/>
      <c r="N470" s="94"/>
      <c r="O470" s="94"/>
    </row>
    <row r="471" spans="2:15" s="87" customFormat="1">
      <c r="B471" s="94"/>
      <c r="C471" s="94"/>
      <c r="D471" s="130"/>
      <c r="I471" s="93"/>
      <c r="J471" s="94"/>
      <c r="K471" s="94"/>
      <c r="L471" s="94"/>
      <c r="M471" s="94"/>
      <c r="N471" s="94"/>
      <c r="O471" s="94"/>
    </row>
    <row r="472" spans="2:15" s="87" customFormat="1">
      <c r="B472" s="94"/>
      <c r="C472" s="94"/>
      <c r="D472" s="130"/>
      <c r="I472" s="93"/>
      <c r="J472" s="94"/>
      <c r="K472" s="94"/>
      <c r="L472" s="94"/>
      <c r="M472" s="94"/>
      <c r="N472" s="94"/>
      <c r="O472" s="94"/>
    </row>
    <row r="473" spans="2:15" s="87" customFormat="1">
      <c r="B473" s="94"/>
      <c r="C473" s="94"/>
      <c r="D473" s="130"/>
      <c r="I473" s="93"/>
      <c r="J473" s="94"/>
      <c r="K473" s="94"/>
      <c r="L473" s="94"/>
      <c r="M473" s="94"/>
      <c r="N473" s="94"/>
      <c r="O473" s="94"/>
    </row>
    <row r="474" spans="2:15" s="87" customFormat="1">
      <c r="B474" s="94"/>
      <c r="C474" s="94"/>
      <c r="D474" s="130"/>
      <c r="I474" s="93"/>
      <c r="J474" s="94"/>
      <c r="K474" s="94"/>
      <c r="L474" s="94"/>
      <c r="M474" s="94"/>
      <c r="N474" s="94"/>
      <c r="O474" s="94"/>
    </row>
    <row r="475" spans="2:15" s="87" customFormat="1">
      <c r="B475" s="94"/>
      <c r="C475" s="94"/>
      <c r="D475" s="130"/>
      <c r="I475" s="93"/>
      <c r="J475" s="94"/>
      <c r="K475" s="94"/>
      <c r="L475" s="94"/>
      <c r="M475" s="94"/>
      <c r="N475" s="94"/>
      <c r="O475" s="94"/>
    </row>
    <row r="476" spans="2:15" s="87" customFormat="1">
      <c r="B476" s="94"/>
      <c r="C476" s="94"/>
      <c r="D476" s="130"/>
      <c r="I476" s="93"/>
      <c r="J476" s="94"/>
      <c r="K476" s="94"/>
      <c r="L476" s="94"/>
      <c r="M476" s="94"/>
      <c r="N476" s="94"/>
      <c r="O476" s="94"/>
    </row>
    <row r="477" spans="2:15" s="87" customFormat="1">
      <c r="B477" s="94"/>
      <c r="C477" s="94"/>
      <c r="D477" s="130"/>
      <c r="I477" s="93"/>
      <c r="J477" s="94"/>
      <c r="K477" s="94"/>
      <c r="L477" s="94"/>
      <c r="M477" s="94"/>
      <c r="N477" s="94"/>
      <c r="O477" s="94"/>
    </row>
    <row r="478" spans="2:15" s="87" customFormat="1">
      <c r="B478" s="94"/>
      <c r="C478" s="94"/>
      <c r="D478" s="130"/>
      <c r="I478" s="93"/>
      <c r="J478" s="94"/>
      <c r="K478" s="94"/>
      <c r="L478" s="94"/>
      <c r="M478" s="94"/>
      <c r="N478" s="94"/>
      <c r="O478" s="94"/>
    </row>
    <row r="479" spans="2:15" s="87" customFormat="1">
      <c r="B479" s="94"/>
      <c r="C479" s="94"/>
      <c r="D479" s="130"/>
      <c r="I479" s="93"/>
      <c r="J479" s="94"/>
      <c r="K479" s="94"/>
      <c r="L479" s="94"/>
      <c r="M479" s="94"/>
      <c r="N479" s="94"/>
      <c r="O479" s="94"/>
    </row>
    <row r="480" spans="2:15" s="87" customFormat="1">
      <c r="B480" s="94"/>
      <c r="C480" s="94"/>
      <c r="D480" s="130"/>
      <c r="I480" s="93"/>
      <c r="J480" s="94"/>
      <c r="K480" s="94"/>
      <c r="L480" s="94"/>
      <c r="M480" s="94"/>
      <c r="N480" s="94"/>
      <c r="O480" s="94"/>
    </row>
    <row r="481" spans="2:15" s="87" customFormat="1">
      <c r="B481" s="94"/>
      <c r="C481" s="94"/>
      <c r="D481" s="130"/>
      <c r="I481" s="93"/>
      <c r="J481" s="94"/>
      <c r="K481" s="94"/>
      <c r="L481" s="94"/>
      <c r="M481" s="94"/>
      <c r="N481" s="94"/>
      <c r="O481" s="94"/>
    </row>
    <row r="482" spans="2:15" s="87" customFormat="1">
      <c r="B482" s="94"/>
      <c r="C482" s="94"/>
      <c r="D482" s="130"/>
      <c r="I482" s="93"/>
      <c r="J482" s="94"/>
      <c r="K482" s="94"/>
      <c r="L482" s="94"/>
      <c r="M482" s="94"/>
      <c r="N482" s="94"/>
      <c r="O482" s="94"/>
    </row>
    <row r="483" spans="2:15" s="87" customFormat="1">
      <c r="B483" s="94"/>
      <c r="C483" s="94"/>
      <c r="D483" s="130"/>
      <c r="I483" s="93"/>
      <c r="J483" s="94"/>
      <c r="K483" s="94"/>
      <c r="L483" s="94"/>
      <c r="M483" s="94"/>
      <c r="N483" s="94"/>
      <c r="O483" s="94"/>
    </row>
    <row r="484" spans="2:15" s="87" customFormat="1">
      <c r="B484" s="94"/>
      <c r="C484" s="94"/>
      <c r="D484" s="130"/>
      <c r="I484" s="93"/>
      <c r="J484" s="94"/>
      <c r="K484" s="94"/>
      <c r="L484" s="94"/>
      <c r="M484" s="94"/>
      <c r="N484" s="94"/>
      <c r="O484" s="94"/>
    </row>
    <row r="485" spans="2:15" s="87" customFormat="1">
      <c r="B485" s="94"/>
      <c r="C485" s="94"/>
      <c r="D485" s="130"/>
      <c r="I485" s="93"/>
      <c r="J485" s="94"/>
      <c r="K485" s="94"/>
      <c r="L485" s="94"/>
      <c r="M485" s="94"/>
      <c r="N485" s="94"/>
      <c r="O485" s="94"/>
    </row>
    <row r="486" spans="2:15" s="87" customFormat="1">
      <c r="B486" s="94"/>
      <c r="C486" s="94"/>
      <c r="D486" s="130"/>
      <c r="I486" s="93"/>
      <c r="J486" s="94"/>
      <c r="K486" s="94"/>
      <c r="L486" s="94"/>
      <c r="M486" s="94"/>
      <c r="N486" s="94"/>
      <c r="O486" s="94"/>
    </row>
    <row r="487" spans="2:15" s="87" customFormat="1">
      <c r="B487" s="94"/>
      <c r="C487" s="94"/>
      <c r="D487" s="130"/>
      <c r="I487" s="93"/>
      <c r="J487" s="94"/>
      <c r="K487" s="94"/>
      <c r="L487" s="94"/>
      <c r="M487" s="94"/>
      <c r="N487" s="94"/>
      <c r="O487" s="94"/>
    </row>
    <row r="488" spans="2:15" s="87" customFormat="1">
      <c r="B488" s="94"/>
      <c r="C488" s="94"/>
      <c r="D488" s="130"/>
      <c r="I488" s="93"/>
      <c r="J488" s="94"/>
      <c r="K488" s="94"/>
      <c r="L488" s="94"/>
      <c r="M488" s="94"/>
      <c r="N488" s="94"/>
      <c r="O488" s="94"/>
    </row>
    <row r="489" spans="2:15" s="87" customFormat="1">
      <c r="B489" s="94"/>
      <c r="C489" s="94"/>
      <c r="D489" s="130"/>
      <c r="I489" s="93"/>
      <c r="J489" s="94"/>
      <c r="K489" s="94"/>
      <c r="L489" s="94"/>
      <c r="M489" s="94"/>
      <c r="N489" s="94"/>
      <c r="O489" s="94"/>
    </row>
    <row r="490" spans="2:15" s="87" customFormat="1">
      <c r="B490" s="94"/>
      <c r="C490" s="94"/>
      <c r="D490" s="130"/>
      <c r="I490" s="93"/>
      <c r="J490" s="94"/>
      <c r="K490" s="94"/>
      <c r="L490" s="94"/>
      <c r="M490" s="94"/>
      <c r="N490" s="94"/>
      <c r="O490" s="94"/>
    </row>
    <row r="491" spans="2:15" s="87" customFormat="1">
      <c r="B491" s="94"/>
      <c r="C491" s="94"/>
      <c r="D491" s="130"/>
      <c r="I491" s="93"/>
      <c r="J491" s="94"/>
      <c r="K491" s="94"/>
      <c r="L491" s="94"/>
      <c r="M491" s="94"/>
      <c r="N491" s="94"/>
      <c r="O491" s="94"/>
    </row>
    <row r="492" spans="2:15" s="87" customFormat="1">
      <c r="B492" s="94"/>
      <c r="C492" s="94"/>
      <c r="D492" s="130"/>
      <c r="I492" s="93"/>
      <c r="J492" s="94"/>
      <c r="K492" s="94"/>
      <c r="L492" s="94"/>
      <c r="M492" s="94"/>
      <c r="N492" s="94"/>
      <c r="O492" s="94"/>
    </row>
    <row r="493" spans="2:15" s="87" customFormat="1">
      <c r="B493" s="94"/>
      <c r="C493" s="94"/>
      <c r="D493" s="130"/>
      <c r="I493" s="93"/>
      <c r="J493" s="94"/>
      <c r="K493" s="94"/>
      <c r="L493" s="94"/>
      <c r="M493" s="94"/>
      <c r="N493" s="94"/>
      <c r="O493" s="94"/>
    </row>
    <row r="494" spans="2:15" s="87" customFormat="1">
      <c r="B494" s="94"/>
      <c r="C494" s="94"/>
      <c r="D494" s="130"/>
      <c r="I494" s="93"/>
      <c r="J494" s="94"/>
      <c r="K494" s="94"/>
      <c r="L494" s="94"/>
      <c r="M494" s="94"/>
      <c r="N494" s="94"/>
      <c r="O494" s="94"/>
    </row>
    <row r="495" spans="2:15" s="87" customFormat="1">
      <c r="B495" s="94"/>
      <c r="C495" s="94"/>
      <c r="D495" s="130"/>
      <c r="I495" s="93"/>
      <c r="J495" s="94"/>
      <c r="K495" s="94"/>
      <c r="L495" s="94"/>
      <c r="M495" s="94"/>
      <c r="N495" s="94"/>
      <c r="O495" s="94"/>
    </row>
    <row r="496" spans="2:15" s="87" customFormat="1">
      <c r="B496" s="94"/>
      <c r="C496" s="94"/>
      <c r="D496" s="130"/>
      <c r="I496" s="93"/>
      <c r="J496" s="94"/>
      <c r="K496" s="94"/>
      <c r="L496" s="94"/>
      <c r="M496" s="94"/>
      <c r="N496" s="94"/>
      <c r="O496" s="94"/>
    </row>
    <row r="497" spans="2:15" s="87" customFormat="1">
      <c r="B497" s="94"/>
      <c r="C497" s="94"/>
      <c r="D497" s="130"/>
      <c r="I497" s="93"/>
      <c r="J497" s="94"/>
      <c r="K497" s="94"/>
      <c r="L497" s="94"/>
      <c r="M497" s="94"/>
      <c r="N497" s="94"/>
      <c r="O497" s="94"/>
    </row>
    <row r="498" spans="2:15" s="87" customFormat="1">
      <c r="B498" s="94"/>
      <c r="C498" s="94"/>
      <c r="D498" s="130"/>
      <c r="I498" s="93"/>
      <c r="J498" s="94"/>
      <c r="K498" s="94"/>
      <c r="L498" s="94"/>
      <c r="M498" s="94"/>
      <c r="N498" s="94"/>
      <c r="O498" s="94"/>
    </row>
    <row r="499" spans="2:15" s="87" customFormat="1">
      <c r="B499" s="94"/>
      <c r="C499" s="94"/>
      <c r="D499" s="130"/>
      <c r="I499" s="93"/>
      <c r="J499" s="94"/>
      <c r="K499" s="94"/>
      <c r="L499" s="94"/>
      <c r="M499" s="94"/>
      <c r="N499" s="94"/>
      <c r="O499" s="94"/>
    </row>
    <row r="500" spans="2:15" s="87" customFormat="1">
      <c r="B500" s="94"/>
      <c r="C500" s="94"/>
      <c r="D500" s="130"/>
      <c r="I500" s="93"/>
      <c r="J500" s="94"/>
      <c r="K500" s="94"/>
      <c r="L500" s="94"/>
      <c r="M500" s="94"/>
      <c r="N500" s="94"/>
      <c r="O500" s="94"/>
    </row>
    <row r="501" spans="2:15" s="87" customFormat="1">
      <c r="B501" s="94"/>
      <c r="C501" s="94"/>
      <c r="D501" s="130"/>
      <c r="I501" s="93"/>
      <c r="J501" s="94"/>
      <c r="K501" s="94"/>
      <c r="L501" s="94"/>
      <c r="M501" s="94"/>
      <c r="N501" s="94"/>
      <c r="O501" s="94"/>
    </row>
    <row r="502" spans="2:15" s="87" customFormat="1">
      <c r="B502" s="94"/>
      <c r="C502" s="94"/>
      <c r="D502" s="130"/>
      <c r="I502" s="93"/>
      <c r="J502" s="94"/>
      <c r="K502" s="94"/>
      <c r="L502" s="94"/>
      <c r="M502" s="94"/>
      <c r="N502" s="94"/>
      <c r="O502" s="94"/>
    </row>
    <row r="503" spans="2:15" s="87" customFormat="1">
      <c r="B503" s="94"/>
      <c r="C503" s="94"/>
      <c r="D503" s="130"/>
      <c r="I503" s="93"/>
      <c r="J503" s="94"/>
      <c r="K503" s="94"/>
      <c r="L503" s="94"/>
      <c r="M503" s="94"/>
      <c r="N503" s="94"/>
      <c r="O503" s="94"/>
    </row>
    <row r="504" spans="2:15" s="87" customFormat="1">
      <c r="B504" s="94"/>
      <c r="C504" s="94"/>
      <c r="D504" s="130"/>
      <c r="I504" s="93"/>
      <c r="J504" s="94"/>
      <c r="K504" s="94"/>
      <c r="L504" s="94"/>
      <c r="M504" s="94"/>
      <c r="N504" s="94"/>
      <c r="O504" s="94"/>
    </row>
    <row r="505" spans="2:15" s="87" customFormat="1">
      <c r="B505" s="94"/>
      <c r="C505" s="94"/>
      <c r="D505" s="130"/>
      <c r="I505" s="93"/>
      <c r="J505" s="94"/>
      <c r="K505" s="94"/>
      <c r="L505" s="94"/>
      <c r="M505" s="94"/>
      <c r="N505" s="94"/>
      <c r="O505" s="94"/>
    </row>
    <row r="506" spans="2:15" s="87" customFormat="1">
      <c r="B506" s="94"/>
      <c r="C506" s="94"/>
      <c r="D506" s="130"/>
      <c r="I506" s="93"/>
      <c r="J506" s="94"/>
      <c r="K506" s="94"/>
      <c r="L506" s="94"/>
      <c r="M506" s="94"/>
      <c r="N506" s="94"/>
      <c r="O506" s="94"/>
    </row>
    <row r="507" spans="2:15" s="87" customFormat="1">
      <c r="B507" s="94"/>
      <c r="C507" s="94"/>
      <c r="D507" s="130"/>
      <c r="I507" s="93"/>
      <c r="J507" s="94"/>
      <c r="K507" s="94"/>
      <c r="L507" s="94"/>
      <c r="M507" s="94"/>
      <c r="N507" s="94"/>
      <c r="O507" s="94"/>
    </row>
    <row r="508" spans="2:15" s="87" customFormat="1">
      <c r="B508" s="94"/>
      <c r="C508" s="94"/>
      <c r="D508" s="130"/>
      <c r="I508" s="93"/>
      <c r="J508" s="94"/>
      <c r="K508" s="94"/>
      <c r="L508" s="94"/>
      <c r="M508" s="94"/>
      <c r="N508" s="94"/>
      <c r="O508" s="94"/>
    </row>
    <row r="509" spans="2:15" s="87" customFormat="1">
      <c r="B509" s="94"/>
      <c r="C509" s="94"/>
      <c r="D509" s="130"/>
      <c r="I509" s="93"/>
      <c r="J509" s="94"/>
      <c r="K509" s="94"/>
      <c r="L509" s="94"/>
      <c r="M509" s="94"/>
      <c r="N509" s="94"/>
      <c r="O509" s="94"/>
    </row>
    <row r="510" spans="2:15" s="87" customFormat="1">
      <c r="B510" s="94"/>
      <c r="C510" s="94"/>
      <c r="D510" s="130"/>
      <c r="I510" s="93"/>
      <c r="J510" s="94"/>
      <c r="K510" s="94"/>
      <c r="L510" s="94"/>
      <c r="M510" s="94"/>
      <c r="N510" s="94"/>
      <c r="O510" s="94"/>
    </row>
    <row r="511" spans="2:15" s="87" customFormat="1">
      <c r="B511" s="94"/>
      <c r="C511" s="94"/>
      <c r="D511" s="130"/>
      <c r="I511" s="93"/>
      <c r="J511" s="94"/>
      <c r="K511" s="94"/>
      <c r="L511" s="94"/>
      <c r="M511" s="94"/>
      <c r="N511" s="94"/>
      <c r="O511" s="94"/>
    </row>
    <row r="512" spans="2:15" s="87" customFormat="1">
      <c r="B512" s="94"/>
      <c r="C512" s="94"/>
      <c r="D512" s="130"/>
      <c r="I512" s="93"/>
      <c r="J512" s="94"/>
      <c r="K512" s="94"/>
      <c r="L512" s="94"/>
      <c r="M512" s="94"/>
      <c r="N512" s="94"/>
      <c r="O512" s="94"/>
    </row>
    <row r="513" spans="2:15" s="87" customFormat="1">
      <c r="B513" s="94"/>
      <c r="C513" s="94"/>
      <c r="D513" s="130"/>
      <c r="I513" s="93"/>
      <c r="J513" s="94"/>
      <c r="K513" s="94"/>
      <c r="L513" s="94"/>
      <c r="M513" s="94"/>
      <c r="N513" s="94"/>
      <c r="O513" s="94"/>
    </row>
    <row r="514" spans="2:15" s="87" customFormat="1">
      <c r="B514" s="94"/>
      <c r="C514" s="94"/>
      <c r="D514" s="130"/>
      <c r="I514" s="93"/>
      <c r="J514" s="94"/>
      <c r="K514" s="94"/>
      <c r="L514" s="94"/>
      <c r="M514" s="94"/>
      <c r="N514" s="94"/>
      <c r="O514" s="94"/>
    </row>
    <row r="515" spans="2:15" s="87" customFormat="1">
      <c r="B515" s="94"/>
      <c r="C515" s="94"/>
      <c r="D515" s="130"/>
      <c r="I515" s="93"/>
      <c r="J515" s="94"/>
      <c r="K515" s="94"/>
      <c r="L515" s="94"/>
      <c r="M515" s="94"/>
      <c r="N515" s="94"/>
      <c r="O515" s="94"/>
    </row>
    <row r="516" spans="2:15" s="87" customFormat="1">
      <c r="B516" s="94"/>
      <c r="C516" s="94"/>
      <c r="D516" s="130"/>
      <c r="I516" s="93"/>
      <c r="J516" s="94"/>
      <c r="K516" s="94"/>
      <c r="L516" s="94"/>
      <c r="M516" s="94"/>
      <c r="N516" s="94"/>
      <c r="O516" s="94"/>
    </row>
    <row r="517" spans="2:15" s="87" customFormat="1">
      <c r="B517" s="94"/>
      <c r="C517" s="94"/>
      <c r="D517" s="130"/>
      <c r="I517" s="93"/>
      <c r="J517" s="94"/>
      <c r="K517" s="94"/>
      <c r="L517" s="94"/>
      <c r="M517" s="94"/>
      <c r="N517" s="94"/>
      <c r="O517" s="94"/>
    </row>
    <row r="518" spans="2:15" s="87" customFormat="1">
      <c r="B518" s="94"/>
      <c r="C518" s="94"/>
      <c r="D518" s="130"/>
      <c r="I518" s="93"/>
      <c r="J518" s="94"/>
      <c r="K518" s="94"/>
      <c r="L518" s="94"/>
      <c r="M518" s="94"/>
      <c r="N518" s="94"/>
      <c r="O518" s="94"/>
    </row>
    <row r="519" spans="2:15" s="87" customFormat="1">
      <c r="B519" s="94"/>
      <c r="C519" s="94"/>
      <c r="D519" s="130"/>
      <c r="I519" s="93"/>
      <c r="J519" s="94"/>
      <c r="K519" s="94"/>
      <c r="L519" s="94"/>
      <c r="M519" s="94"/>
      <c r="N519" s="94"/>
      <c r="O519" s="94"/>
    </row>
    <row r="520" spans="2:15" s="87" customFormat="1">
      <c r="B520" s="94"/>
      <c r="C520" s="94"/>
      <c r="D520" s="130"/>
      <c r="I520" s="93"/>
      <c r="J520" s="94"/>
      <c r="K520" s="94"/>
      <c r="L520" s="94"/>
      <c r="M520" s="94"/>
      <c r="N520" s="94"/>
      <c r="O520" s="94"/>
    </row>
    <row r="521" spans="2:15" s="87" customFormat="1">
      <c r="B521" s="94"/>
      <c r="C521" s="94"/>
      <c r="D521" s="130"/>
      <c r="I521" s="93"/>
      <c r="J521" s="94"/>
      <c r="K521" s="94"/>
      <c r="L521" s="94"/>
      <c r="M521" s="94"/>
      <c r="N521" s="94"/>
      <c r="O521" s="94"/>
    </row>
    <row r="522" spans="2:15" s="87" customFormat="1">
      <c r="B522" s="94"/>
      <c r="C522" s="94"/>
      <c r="D522" s="130"/>
      <c r="I522" s="93"/>
      <c r="J522" s="94"/>
      <c r="K522" s="94"/>
      <c r="L522" s="94"/>
      <c r="M522" s="94"/>
      <c r="N522" s="94"/>
      <c r="O522" s="94"/>
    </row>
    <row r="523" spans="2:15" s="87" customFormat="1">
      <c r="B523" s="94"/>
      <c r="C523" s="94"/>
      <c r="D523" s="130"/>
      <c r="I523" s="93"/>
      <c r="J523" s="94"/>
      <c r="K523" s="94"/>
      <c r="L523" s="94"/>
      <c r="M523" s="94"/>
      <c r="N523" s="94"/>
      <c r="O523" s="94"/>
    </row>
    <row r="524" spans="2:15" s="87" customFormat="1">
      <c r="B524" s="94"/>
      <c r="C524" s="94"/>
      <c r="D524" s="130"/>
      <c r="I524" s="93"/>
      <c r="J524" s="94"/>
      <c r="K524" s="94"/>
      <c r="L524" s="94"/>
      <c r="M524" s="94"/>
      <c r="N524" s="94"/>
      <c r="O524" s="94"/>
    </row>
    <row r="525" spans="2:15" s="87" customFormat="1">
      <c r="B525" s="94"/>
      <c r="C525" s="94"/>
      <c r="D525" s="130"/>
      <c r="I525" s="93"/>
      <c r="J525" s="94"/>
      <c r="K525" s="94"/>
      <c r="L525" s="94"/>
      <c r="M525" s="94"/>
      <c r="N525" s="94"/>
      <c r="O525" s="94"/>
    </row>
    <row r="526" spans="2:15" s="87" customFormat="1">
      <c r="B526" s="94"/>
      <c r="C526" s="94"/>
      <c r="D526" s="130"/>
      <c r="I526" s="93"/>
      <c r="J526" s="94"/>
      <c r="K526" s="94"/>
      <c r="L526" s="94"/>
      <c r="M526" s="94"/>
      <c r="N526" s="94"/>
      <c r="O526" s="94"/>
    </row>
    <row r="527" spans="2:15" s="87" customFormat="1">
      <c r="B527" s="94"/>
      <c r="C527" s="94"/>
      <c r="D527" s="130"/>
      <c r="I527" s="93"/>
      <c r="J527" s="94"/>
      <c r="K527" s="94"/>
      <c r="L527" s="94"/>
      <c r="M527" s="94"/>
      <c r="N527" s="94"/>
      <c r="O527" s="94"/>
    </row>
    <row r="528" spans="2:15" s="87" customFormat="1">
      <c r="B528" s="94"/>
      <c r="C528" s="94"/>
      <c r="D528" s="130"/>
      <c r="I528" s="93"/>
      <c r="J528" s="94"/>
      <c r="K528" s="94"/>
      <c r="L528" s="94"/>
      <c r="M528" s="94"/>
      <c r="N528" s="94"/>
      <c r="O528" s="94"/>
    </row>
    <row r="529" spans="2:15" s="87" customFormat="1">
      <c r="B529" s="94"/>
      <c r="C529" s="94"/>
      <c r="D529" s="130"/>
      <c r="I529" s="93"/>
      <c r="J529" s="94"/>
      <c r="K529" s="94"/>
      <c r="L529" s="94"/>
      <c r="M529" s="94"/>
      <c r="N529" s="94"/>
      <c r="O529" s="94"/>
    </row>
    <row r="530" spans="2:15" s="87" customFormat="1">
      <c r="B530" s="94"/>
      <c r="C530" s="94"/>
      <c r="D530" s="130"/>
      <c r="I530" s="93"/>
      <c r="J530" s="94"/>
      <c r="K530" s="94"/>
      <c r="L530" s="94"/>
      <c r="M530" s="94"/>
      <c r="N530" s="94"/>
      <c r="O530" s="94"/>
    </row>
    <row r="531" spans="2:15" s="87" customFormat="1">
      <c r="B531" s="94"/>
      <c r="C531" s="94"/>
      <c r="D531" s="130"/>
      <c r="I531" s="93"/>
      <c r="J531" s="94"/>
      <c r="K531" s="94"/>
      <c r="L531" s="94"/>
      <c r="M531" s="94"/>
      <c r="N531" s="94"/>
      <c r="O531" s="94"/>
    </row>
    <row r="532" spans="2:15" s="87" customFormat="1">
      <c r="B532" s="94"/>
      <c r="C532" s="94"/>
      <c r="D532" s="130"/>
      <c r="I532" s="93"/>
      <c r="J532" s="94"/>
      <c r="K532" s="94"/>
      <c r="L532" s="94"/>
      <c r="M532" s="94"/>
      <c r="N532" s="94"/>
      <c r="O532" s="94"/>
    </row>
    <row r="533" spans="2:15" s="87" customFormat="1">
      <c r="B533" s="94"/>
      <c r="C533" s="94"/>
      <c r="D533" s="130"/>
      <c r="I533" s="93"/>
      <c r="J533" s="94"/>
      <c r="K533" s="94"/>
      <c r="L533" s="94"/>
      <c r="M533" s="94"/>
      <c r="N533" s="94"/>
      <c r="O533" s="94"/>
    </row>
    <row r="534" spans="2:15" s="87" customFormat="1">
      <c r="B534" s="94"/>
      <c r="C534" s="94"/>
      <c r="D534" s="130"/>
      <c r="I534" s="93"/>
      <c r="J534" s="94"/>
      <c r="K534" s="94"/>
      <c r="L534" s="94"/>
      <c r="M534" s="94"/>
      <c r="N534" s="94"/>
      <c r="O534" s="94"/>
    </row>
    <row r="535" spans="2:15" s="87" customFormat="1">
      <c r="B535" s="94"/>
      <c r="C535" s="94"/>
      <c r="D535" s="130"/>
      <c r="I535" s="93"/>
      <c r="J535" s="94"/>
      <c r="K535" s="94"/>
      <c r="L535" s="94"/>
      <c r="M535" s="94"/>
      <c r="N535" s="94"/>
      <c r="O535" s="94"/>
    </row>
    <row r="536" spans="2:15" s="87" customFormat="1">
      <c r="B536" s="94"/>
      <c r="C536" s="94"/>
      <c r="D536" s="130"/>
      <c r="I536" s="93"/>
      <c r="J536" s="94"/>
      <c r="K536" s="94"/>
      <c r="L536" s="94"/>
      <c r="M536" s="94"/>
      <c r="N536" s="94"/>
      <c r="O536" s="94"/>
    </row>
    <row r="537" spans="2:15" s="87" customFormat="1">
      <c r="B537" s="94"/>
      <c r="C537" s="94"/>
      <c r="D537" s="130"/>
      <c r="I537" s="93"/>
      <c r="J537" s="94"/>
      <c r="K537" s="94"/>
      <c r="L537" s="94"/>
      <c r="M537" s="94"/>
      <c r="N537" s="94"/>
      <c r="O537" s="94"/>
    </row>
    <row r="538" spans="2:15" s="87" customFormat="1">
      <c r="B538" s="94"/>
      <c r="C538" s="94"/>
      <c r="D538" s="130"/>
      <c r="I538" s="93"/>
      <c r="J538" s="94"/>
      <c r="K538" s="94"/>
      <c r="L538" s="94"/>
      <c r="M538" s="94"/>
      <c r="N538" s="94"/>
      <c r="O538" s="94"/>
    </row>
    <row r="539" spans="2:15" s="87" customFormat="1">
      <c r="B539" s="94"/>
      <c r="C539" s="94"/>
      <c r="D539" s="130"/>
      <c r="I539" s="93"/>
      <c r="J539" s="94"/>
      <c r="K539" s="94"/>
      <c r="L539" s="94"/>
      <c r="M539" s="94"/>
      <c r="N539" s="94"/>
      <c r="O539" s="94"/>
    </row>
    <row r="540" spans="2:15" s="87" customFormat="1">
      <c r="B540" s="94"/>
      <c r="C540" s="94"/>
      <c r="D540" s="130"/>
      <c r="I540" s="93"/>
      <c r="J540" s="94"/>
      <c r="K540" s="94"/>
      <c r="L540" s="94"/>
      <c r="M540" s="94"/>
      <c r="N540" s="94"/>
      <c r="O540" s="94"/>
    </row>
    <row r="541" spans="2:15" s="87" customFormat="1">
      <c r="B541" s="94"/>
      <c r="C541" s="94"/>
      <c r="D541" s="130"/>
      <c r="I541" s="93"/>
      <c r="J541" s="94"/>
      <c r="K541" s="94"/>
      <c r="L541" s="94"/>
      <c r="M541" s="94"/>
      <c r="N541" s="94"/>
      <c r="O541" s="94"/>
    </row>
    <row r="542" spans="2:15" s="87" customFormat="1">
      <c r="B542" s="94"/>
      <c r="C542" s="94"/>
      <c r="D542" s="130"/>
      <c r="I542" s="93"/>
      <c r="J542" s="94"/>
      <c r="K542" s="94"/>
      <c r="L542" s="94"/>
      <c r="M542" s="94"/>
      <c r="N542" s="94"/>
      <c r="O542" s="94"/>
    </row>
    <row r="543" spans="2:15" s="87" customFormat="1">
      <c r="B543" s="94"/>
      <c r="C543" s="94"/>
      <c r="D543" s="130"/>
      <c r="I543" s="93"/>
      <c r="J543" s="94"/>
      <c r="K543" s="94"/>
      <c r="L543" s="94"/>
      <c r="M543" s="94"/>
      <c r="N543" s="94"/>
      <c r="O543" s="94"/>
    </row>
    <row r="544" spans="2:15" s="87" customFormat="1">
      <c r="B544" s="94"/>
      <c r="C544" s="94"/>
      <c r="D544" s="130"/>
      <c r="I544" s="93"/>
      <c r="J544" s="94"/>
      <c r="K544" s="94"/>
      <c r="L544" s="94"/>
      <c r="M544" s="94"/>
      <c r="N544" s="94"/>
      <c r="O544" s="94"/>
    </row>
    <row r="545" spans="2:15" s="87" customFormat="1">
      <c r="B545" s="94"/>
      <c r="C545" s="94"/>
      <c r="D545" s="130"/>
      <c r="I545" s="93"/>
      <c r="J545" s="94"/>
      <c r="K545" s="94"/>
      <c r="L545" s="94"/>
      <c r="M545" s="94"/>
      <c r="N545" s="94"/>
      <c r="O545" s="94"/>
    </row>
    <row r="546" spans="2:15" s="87" customFormat="1">
      <c r="B546" s="94"/>
      <c r="C546" s="94"/>
      <c r="D546" s="130"/>
      <c r="I546" s="93"/>
      <c r="J546" s="94"/>
      <c r="K546" s="94"/>
      <c r="L546" s="94"/>
      <c r="M546" s="94"/>
      <c r="N546" s="94"/>
      <c r="O546" s="94"/>
    </row>
    <row r="547" spans="2:15" s="87" customFormat="1">
      <c r="B547" s="94"/>
      <c r="C547" s="94"/>
      <c r="D547" s="130"/>
      <c r="I547" s="93"/>
      <c r="J547" s="94"/>
      <c r="K547" s="94"/>
      <c r="L547" s="94"/>
      <c r="M547" s="94"/>
      <c r="N547" s="94"/>
      <c r="O547" s="94"/>
    </row>
    <row r="548" spans="2:15" s="87" customFormat="1">
      <c r="B548" s="94"/>
      <c r="C548" s="94"/>
      <c r="D548" s="130"/>
      <c r="I548" s="93"/>
      <c r="J548" s="94"/>
      <c r="K548" s="94"/>
      <c r="L548" s="94"/>
      <c r="M548" s="94"/>
      <c r="N548" s="94"/>
      <c r="O548" s="94"/>
    </row>
    <row r="549" spans="2:15" s="87" customFormat="1">
      <c r="B549" s="94"/>
      <c r="C549" s="94"/>
      <c r="D549" s="130"/>
      <c r="I549" s="93"/>
      <c r="J549" s="94"/>
      <c r="K549" s="94"/>
      <c r="L549" s="94"/>
      <c r="M549" s="94"/>
      <c r="N549" s="94"/>
      <c r="O549" s="94"/>
    </row>
    <row r="550" spans="2:15" s="87" customFormat="1">
      <c r="B550" s="94"/>
      <c r="C550" s="94"/>
      <c r="D550" s="130"/>
      <c r="I550" s="93"/>
      <c r="J550" s="94"/>
      <c r="K550" s="94"/>
      <c r="L550" s="94"/>
      <c r="M550" s="94"/>
      <c r="N550" s="94"/>
      <c r="O550" s="94"/>
    </row>
    <row r="551" spans="2:15" s="87" customFormat="1">
      <c r="B551" s="94"/>
      <c r="C551" s="94"/>
      <c r="D551" s="130"/>
      <c r="I551" s="93"/>
      <c r="J551" s="94"/>
      <c r="K551" s="94"/>
      <c r="L551" s="94"/>
      <c r="M551" s="94"/>
      <c r="N551" s="94"/>
      <c r="O551" s="94"/>
    </row>
    <row r="552" spans="2:15" s="87" customFormat="1">
      <c r="B552" s="94"/>
      <c r="C552" s="94"/>
      <c r="D552" s="130"/>
      <c r="I552" s="93"/>
      <c r="J552" s="94"/>
      <c r="K552" s="94"/>
      <c r="L552" s="94"/>
      <c r="M552" s="94"/>
      <c r="N552" s="94"/>
      <c r="O552" s="94"/>
    </row>
    <row r="553" spans="2:15" s="87" customFormat="1">
      <c r="B553" s="94"/>
      <c r="C553" s="94"/>
      <c r="D553" s="130"/>
      <c r="I553" s="93"/>
      <c r="J553" s="94"/>
      <c r="K553" s="94"/>
      <c r="L553" s="94"/>
      <c r="M553" s="94"/>
      <c r="N553" s="94"/>
      <c r="O553" s="94"/>
    </row>
    <row r="554" spans="2:15" s="87" customFormat="1">
      <c r="B554" s="94"/>
      <c r="C554" s="94"/>
      <c r="D554" s="130"/>
      <c r="I554" s="93"/>
      <c r="J554" s="94"/>
      <c r="K554" s="94"/>
      <c r="L554" s="94"/>
      <c r="M554" s="94"/>
      <c r="N554" s="94"/>
      <c r="O554" s="94"/>
    </row>
    <row r="555" spans="2:15" s="87" customFormat="1">
      <c r="B555" s="94"/>
      <c r="C555" s="94"/>
      <c r="D555" s="130"/>
      <c r="I555" s="93"/>
      <c r="J555" s="94"/>
      <c r="K555" s="94"/>
      <c r="L555" s="94"/>
      <c r="M555" s="94"/>
      <c r="N555" s="94"/>
      <c r="O555" s="94"/>
    </row>
    <row r="556" spans="2:15" s="87" customFormat="1">
      <c r="B556" s="94"/>
      <c r="C556" s="94"/>
      <c r="D556" s="130"/>
      <c r="I556" s="93"/>
      <c r="J556" s="94"/>
      <c r="K556" s="94"/>
      <c r="L556" s="94"/>
      <c r="M556" s="94"/>
      <c r="N556" s="94"/>
      <c r="O556" s="94"/>
    </row>
    <row r="557" spans="2:15" s="87" customFormat="1">
      <c r="B557" s="94"/>
      <c r="C557" s="94"/>
      <c r="D557" s="130"/>
      <c r="I557" s="93"/>
      <c r="J557" s="94"/>
      <c r="K557" s="94"/>
      <c r="L557" s="94"/>
      <c r="M557" s="94"/>
      <c r="N557" s="94"/>
      <c r="O557" s="94"/>
    </row>
    <row r="558" spans="2:15" s="87" customFormat="1">
      <c r="B558" s="94"/>
      <c r="C558" s="94"/>
      <c r="D558" s="130"/>
      <c r="I558" s="93"/>
      <c r="J558" s="94"/>
      <c r="K558" s="94"/>
      <c r="L558" s="94"/>
      <c r="M558" s="94"/>
      <c r="N558" s="94"/>
      <c r="O558" s="94"/>
    </row>
    <row r="559" spans="2:15" s="87" customFormat="1">
      <c r="B559" s="94"/>
      <c r="C559" s="94"/>
      <c r="D559" s="130"/>
      <c r="I559" s="93"/>
      <c r="J559" s="94"/>
      <c r="K559" s="94"/>
      <c r="L559" s="94"/>
      <c r="M559" s="94"/>
      <c r="N559" s="94"/>
      <c r="O559" s="94"/>
    </row>
    <row r="560" spans="2:15" s="87" customFormat="1">
      <c r="B560" s="94"/>
      <c r="C560" s="94"/>
      <c r="D560" s="130"/>
      <c r="I560" s="93"/>
      <c r="J560" s="94"/>
      <c r="K560" s="94"/>
      <c r="L560" s="94"/>
      <c r="M560" s="94"/>
      <c r="N560" s="94"/>
      <c r="O560" s="94"/>
    </row>
    <row r="561" spans="2:15" s="87" customFormat="1">
      <c r="B561" s="94"/>
      <c r="C561" s="94"/>
      <c r="D561" s="130"/>
      <c r="I561" s="93"/>
      <c r="J561" s="94"/>
      <c r="K561" s="94"/>
      <c r="L561" s="94"/>
      <c r="M561" s="94"/>
      <c r="N561" s="94"/>
      <c r="O561" s="94"/>
    </row>
    <row r="562" spans="2:15" s="87" customFormat="1">
      <c r="B562" s="94"/>
      <c r="C562" s="94"/>
      <c r="D562" s="130"/>
      <c r="I562" s="93"/>
      <c r="J562" s="94"/>
      <c r="K562" s="94"/>
      <c r="L562" s="94"/>
      <c r="M562" s="94"/>
      <c r="N562" s="94"/>
      <c r="O562" s="94"/>
    </row>
    <row r="563" spans="2:15" s="87" customFormat="1">
      <c r="B563" s="94"/>
      <c r="C563" s="94"/>
      <c r="D563" s="130"/>
      <c r="I563" s="93"/>
      <c r="J563" s="94"/>
      <c r="K563" s="94"/>
      <c r="L563" s="94"/>
      <c r="M563" s="94"/>
      <c r="N563" s="94"/>
      <c r="O563" s="94"/>
    </row>
    <row r="564" spans="2:15" s="87" customFormat="1">
      <c r="B564" s="94"/>
      <c r="C564" s="94"/>
      <c r="D564" s="130"/>
      <c r="I564" s="93"/>
      <c r="J564" s="94"/>
      <c r="K564" s="94"/>
      <c r="L564" s="94"/>
      <c r="M564" s="94"/>
      <c r="N564" s="94"/>
      <c r="O564" s="94"/>
    </row>
    <row r="565" spans="2:15" s="87" customFormat="1">
      <c r="B565" s="94"/>
      <c r="C565" s="94"/>
      <c r="D565" s="130"/>
      <c r="I565" s="93"/>
      <c r="J565" s="94"/>
      <c r="K565" s="94"/>
      <c r="L565" s="94"/>
      <c r="M565" s="94"/>
      <c r="N565" s="94"/>
      <c r="O565" s="94"/>
    </row>
    <row r="566" spans="2:15" s="87" customFormat="1">
      <c r="B566" s="94"/>
      <c r="C566" s="94"/>
      <c r="D566" s="130"/>
      <c r="I566" s="93"/>
      <c r="J566" s="94"/>
      <c r="K566" s="94"/>
      <c r="L566" s="94"/>
      <c r="M566" s="94"/>
      <c r="N566" s="94"/>
      <c r="O566" s="94"/>
    </row>
    <row r="567" spans="2:15" s="87" customFormat="1">
      <c r="B567" s="94"/>
      <c r="C567" s="94"/>
      <c r="D567" s="130"/>
      <c r="I567" s="93"/>
      <c r="J567" s="94"/>
      <c r="K567" s="94"/>
      <c r="L567" s="94"/>
      <c r="M567" s="94"/>
      <c r="N567" s="94"/>
      <c r="O567" s="94"/>
    </row>
    <row r="568" spans="2:15" s="87" customFormat="1">
      <c r="B568" s="94"/>
      <c r="C568" s="94"/>
      <c r="D568" s="130"/>
      <c r="I568" s="93"/>
      <c r="J568" s="94"/>
      <c r="K568" s="94"/>
      <c r="L568" s="94"/>
      <c r="M568" s="94"/>
      <c r="N568" s="94"/>
      <c r="O568" s="94"/>
    </row>
    <row r="569" spans="2:15" s="87" customFormat="1">
      <c r="B569" s="94"/>
      <c r="C569" s="94"/>
      <c r="D569" s="130"/>
      <c r="I569" s="93"/>
      <c r="J569" s="94"/>
      <c r="K569" s="94"/>
      <c r="L569" s="94"/>
      <c r="M569" s="94"/>
      <c r="N569" s="94"/>
      <c r="O569" s="94"/>
    </row>
    <row r="570" spans="2:15" s="87" customFormat="1">
      <c r="B570" s="94"/>
      <c r="C570" s="94"/>
      <c r="D570" s="130"/>
      <c r="I570" s="93"/>
      <c r="J570" s="94"/>
      <c r="K570" s="94"/>
      <c r="L570" s="94"/>
      <c r="M570" s="94"/>
      <c r="N570" s="94"/>
      <c r="O570" s="94"/>
    </row>
    <row r="571" spans="2:15" s="87" customFormat="1">
      <c r="B571" s="94"/>
      <c r="C571" s="94"/>
      <c r="D571" s="130"/>
      <c r="I571" s="93"/>
      <c r="J571" s="94"/>
      <c r="K571" s="94"/>
      <c r="L571" s="94"/>
      <c r="M571" s="94"/>
      <c r="N571" s="94"/>
      <c r="O571" s="94"/>
    </row>
    <row r="572" spans="2:15" s="87" customFormat="1">
      <c r="B572" s="94"/>
      <c r="C572" s="94"/>
      <c r="D572" s="130"/>
      <c r="I572" s="93"/>
      <c r="J572" s="94"/>
      <c r="K572" s="94"/>
      <c r="L572" s="94"/>
      <c r="M572" s="94"/>
      <c r="N572" s="94"/>
      <c r="O572" s="94"/>
    </row>
    <row r="573" spans="2:15" s="87" customFormat="1">
      <c r="B573" s="94"/>
      <c r="C573" s="94"/>
      <c r="D573" s="130"/>
      <c r="I573" s="93"/>
      <c r="J573" s="94"/>
      <c r="K573" s="94"/>
      <c r="L573" s="94"/>
      <c r="M573" s="94"/>
      <c r="N573" s="94"/>
      <c r="O573" s="94"/>
    </row>
    <row r="574" spans="2:15" s="87" customFormat="1">
      <c r="B574" s="94"/>
      <c r="C574" s="94"/>
      <c r="D574" s="130"/>
      <c r="I574" s="93"/>
      <c r="J574" s="94"/>
      <c r="K574" s="94"/>
      <c r="L574" s="94"/>
      <c r="M574" s="94"/>
      <c r="N574" s="94"/>
      <c r="O574" s="94"/>
    </row>
    <row r="575" spans="2:15" s="87" customFormat="1">
      <c r="B575" s="94"/>
      <c r="C575" s="94"/>
      <c r="D575" s="130"/>
      <c r="I575" s="93"/>
      <c r="J575" s="94"/>
      <c r="K575" s="94"/>
      <c r="L575" s="94"/>
      <c r="M575" s="94"/>
      <c r="N575" s="94"/>
      <c r="O575" s="94"/>
    </row>
    <row r="576" spans="2:15" s="87" customFormat="1">
      <c r="B576" s="94"/>
      <c r="C576" s="94"/>
      <c r="D576" s="130"/>
      <c r="I576" s="93"/>
      <c r="J576" s="94"/>
      <c r="K576" s="94"/>
      <c r="L576" s="94"/>
      <c r="M576" s="94"/>
      <c r="N576" s="94"/>
      <c r="O576" s="94"/>
    </row>
    <row r="577" spans="2:15" s="87" customFormat="1">
      <c r="B577" s="94"/>
      <c r="C577" s="94"/>
      <c r="D577" s="130"/>
      <c r="I577" s="93"/>
      <c r="J577" s="94"/>
      <c r="K577" s="94"/>
      <c r="L577" s="94"/>
      <c r="M577" s="94"/>
      <c r="N577" s="94"/>
      <c r="O577" s="94"/>
    </row>
    <row r="578" spans="2:15" s="87" customFormat="1">
      <c r="B578" s="94"/>
      <c r="C578" s="94"/>
      <c r="D578" s="130"/>
      <c r="I578" s="93"/>
      <c r="J578" s="94"/>
      <c r="K578" s="94"/>
      <c r="L578" s="94"/>
      <c r="M578" s="94"/>
      <c r="N578" s="94"/>
      <c r="O578" s="94"/>
    </row>
    <row r="579" spans="2:15" s="87" customFormat="1">
      <c r="B579" s="94"/>
      <c r="C579" s="94"/>
      <c r="D579" s="130"/>
      <c r="I579" s="93"/>
      <c r="J579" s="94"/>
      <c r="K579" s="94"/>
      <c r="L579" s="94"/>
      <c r="M579" s="94"/>
      <c r="N579" s="94"/>
      <c r="O579" s="94"/>
    </row>
    <row r="580" spans="2:15" s="87" customFormat="1">
      <c r="B580" s="94"/>
      <c r="C580" s="94"/>
      <c r="D580" s="130"/>
      <c r="I580" s="93"/>
      <c r="J580" s="94"/>
      <c r="K580" s="94"/>
      <c r="L580" s="94"/>
      <c r="M580" s="94"/>
      <c r="N580" s="94"/>
      <c r="O580" s="94"/>
    </row>
    <row r="581" spans="2:15" s="87" customFormat="1">
      <c r="B581" s="94"/>
      <c r="C581" s="94"/>
      <c r="D581" s="130"/>
      <c r="I581" s="93"/>
      <c r="J581" s="94"/>
      <c r="K581" s="94"/>
      <c r="L581" s="94"/>
      <c r="M581" s="94"/>
      <c r="N581" s="94"/>
      <c r="O581" s="94"/>
    </row>
    <row r="582" spans="2:15" s="87" customFormat="1">
      <c r="B582" s="94"/>
      <c r="C582" s="94"/>
      <c r="D582" s="130"/>
      <c r="I582" s="93"/>
      <c r="J582" s="94"/>
      <c r="K582" s="94"/>
      <c r="L582" s="94"/>
      <c r="M582" s="94"/>
      <c r="N582" s="94"/>
      <c r="O582" s="94"/>
    </row>
    <row r="583" spans="2:15" s="87" customFormat="1">
      <c r="B583" s="94"/>
      <c r="C583" s="94"/>
      <c r="D583" s="130"/>
      <c r="I583" s="93"/>
      <c r="J583" s="94"/>
      <c r="K583" s="94"/>
      <c r="L583" s="94"/>
      <c r="M583" s="94"/>
      <c r="N583" s="94"/>
      <c r="O583" s="94"/>
    </row>
    <row r="584" spans="2:15" s="87" customFormat="1">
      <c r="B584" s="94"/>
      <c r="C584" s="94"/>
      <c r="D584" s="130"/>
      <c r="I584" s="93"/>
      <c r="J584" s="94"/>
      <c r="K584" s="94"/>
      <c r="L584" s="94"/>
      <c r="M584" s="94"/>
      <c r="N584" s="94"/>
      <c r="O584" s="94"/>
    </row>
    <row r="585" spans="2:15" s="87" customFormat="1">
      <c r="B585" s="94"/>
      <c r="C585" s="94"/>
      <c r="D585" s="130"/>
      <c r="I585" s="93"/>
      <c r="J585" s="94"/>
      <c r="K585" s="94"/>
      <c r="L585" s="94"/>
      <c r="M585" s="94"/>
      <c r="N585" s="94"/>
      <c r="O585" s="94"/>
    </row>
    <row r="586" spans="2:15" s="87" customFormat="1">
      <c r="B586" s="94"/>
      <c r="C586" s="94"/>
      <c r="D586" s="130"/>
      <c r="I586" s="93"/>
      <c r="J586" s="94"/>
      <c r="K586" s="94"/>
      <c r="L586" s="94"/>
      <c r="M586" s="94"/>
      <c r="N586" s="94"/>
      <c r="O586" s="94"/>
    </row>
    <row r="587" spans="2:15" s="87" customFormat="1">
      <c r="B587" s="94"/>
      <c r="C587" s="94"/>
      <c r="D587" s="130"/>
      <c r="I587" s="93"/>
      <c r="J587" s="94"/>
      <c r="K587" s="94"/>
      <c r="L587" s="94"/>
      <c r="M587" s="94"/>
      <c r="N587" s="94"/>
      <c r="O587" s="94"/>
    </row>
    <row r="588" spans="2:15" s="87" customFormat="1">
      <c r="B588" s="94"/>
      <c r="C588" s="94"/>
      <c r="D588" s="130"/>
      <c r="I588" s="93"/>
      <c r="J588" s="94"/>
      <c r="K588" s="94"/>
      <c r="L588" s="94"/>
      <c r="M588" s="94"/>
      <c r="N588" s="94"/>
      <c r="O588" s="94"/>
    </row>
    <row r="589" spans="2:15" s="87" customFormat="1">
      <c r="B589" s="94"/>
      <c r="C589" s="94"/>
      <c r="D589" s="130"/>
      <c r="I589" s="93"/>
      <c r="J589" s="94"/>
      <c r="K589" s="94"/>
      <c r="L589" s="94"/>
      <c r="M589" s="94"/>
      <c r="N589" s="94"/>
      <c r="O589" s="94"/>
    </row>
    <row r="590" spans="2:15" s="87" customFormat="1">
      <c r="B590" s="94"/>
      <c r="C590" s="94"/>
      <c r="D590" s="130"/>
      <c r="I590" s="93"/>
      <c r="J590" s="94"/>
      <c r="K590" s="94"/>
      <c r="L590" s="94"/>
      <c r="M590" s="94"/>
      <c r="N590" s="94"/>
      <c r="O590" s="94"/>
    </row>
    <row r="591" spans="2:15" s="87" customFormat="1">
      <c r="B591" s="94"/>
      <c r="C591" s="94"/>
      <c r="D591" s="130"/>
      <c r="I591" s="93"/>
      <c r="J591" s="94"/>
      <c r="K591" s="94"/>
      <c r="L591" s="94"/>
      <c r="M591" s="94"/>
      <c r="N591" s="94"/>
      <c r="O591" s="94"/>
    </row>
    <row r="592" spans="2:15" s="87" customFormat="1">
      <c r="B592" s="94"/>
      <c r="C592" s="94"/>
      <c r="D592" s="130"/>
      <c r="I592" s="93"/>
      <c r="J592" s="94"/>
      <c r="K592" s="94"/>
      <c r="L592" s="94"/>
      <c r="M592" s="94"/>
      <c r="N592" s="94"/>
      <c r="O592" s="94"/>
    </row>
    <row r="593" spans="2:15" s="87" customFormat="1">
      <c r="B593" s="94"/>
      <c r="C593" s="94"/>
      <c r="D593" s="130"/>
      <c r="I593" s="93"/>
      <c r="J593" s="94"/>
      <c r="K593" s="94"/>
      <c r="L593" s="94"/>
      <c r="M593" s="94"/>
      <c r="N593" s="94"/>
      <c r="O593" s="94"/>
    </row>
    <row r="594" spans="2:15" s="87" customFormat="1">
      <c r="B594" s="94"/>
      <c r="C594" s="94"/>
      <c r="D594" s="130"/>
      <c r="I594" s="93"/>
      <c r="J594" s="94"/>
      <c r="K594" s="94"/>
      <c r="L594" s="94"/>
      <c r="M594" s="94"/>
      <c r="N594" s="94"/>
      <c r="O594" s="94"/>
    </row>
    <row r="595" spans="2:15" s="87" customFormat="1">
      <c r="B595" s="94"/>
      <c r="C595" s="94"/>
      <c r="D595" s="130"/>
      <c r="I595" s="93"/>
      <c r="J595" s="94"/>
      <c r="K595" s="94"/>
      <c r="L595" s="94"/>
      <c r="M595" s="94"/>
      <c r="N595" s="94"/>
      <c r="O595" s="94"/>
    </row>
    <row r="596" spans="2:15" s="87" customFormat="1">
      <c r="B596" s="94"/>
      <c r="C596" s="94"/>
      <c r="D596" s="130"/>
      <c r="I596" s="93"/>
      <c r="J596" s="94"/>
      <c r="K596" s="94"/>
      <c r="L596" s="94"/>
      <c r="M596" s="94"/>
      <c r="N596" s="94"/>
      <c r="O596" s="94"/>
    </row>
    <row r="597" spans="2:15" s="87" customFormat="1">
      <c r="B597" s="94"/>
      <c r="C597" s="94"/>
      <c r="D597" s="130"/>
      <c r="I597" s="93"/>
      <c r="J597" s="94"/>
      <c r="K597" s="94"/>
      <c r="L597" s="94"/>
      <c r="M597" s="94"/>
      <c r="N597" s="94"/>
      <c r="O597" s="94"/>
    </row>
    <row r="598" spans="2:15" s="87" customFormat="1">
      <c r="B598" s="94"/>
      <c r="C598" s="94"/>
      <c r="D598" s="130"/>
      <c r="I598" s="93"/>
      <c r="J598" s="94"/>
      <c r="K598" s="94"/>
      <c r="L598" s="94"/>
      <c r="M598" s="94"/>
      <c r="N598" s="94"/>
      <c r="O598" s="94"/>
    </row>
    <row r="599" spans="2:15" s="87" customFormat="1">
      <c r="B599" s="94"/>
      <c r="C599" s="94"/>
      <c r="D599" s="130"/>
      <c r="I599" s="93"/>
      <c r="J599" s="94"/>
      <c r="K599" s="94"/>
      <c r="L599" s="94"/>
      <c r="M599" s="94"/>
      <c r="N599" s="94"/>
      <c r="O599" s="94"/>
    </row>
    <row r="600" spans="2:15" s="87" customFormat="1">
      <c r="B600" s="94"/>
      <c r="C600" s="94"/>
      <c r="D600" s="130"/>
      <c r="I600" s="93"/>
      <c r="J600" s="94"/>
      <c r="K600" s="94"/>
      <c r="L600" s="94"/>
      <c r="M600" s="94"/>
      <c r="N600" s="94"/>
      <c r="O600" s="94"/>
    </row>
    <row r="601" spans="2:15" s="87" customFormat="1">
      <c r="B601" s="94"/>
      <c r="C601" s="94"/>
      <c r="D601" s="130"/>
      <c r="I601" s="93"/>
      <c r="J601" s="94"/>
      <c r="K601" s="94"/>
      <c r="L601" s="94"/>
      <c r="M601" s="94"/>
      <c r="N601" s="94"/>
      <c r="O601" s="94"/>
    </row>
    <row r="602" spans="2:15" s="87" customFormat="1">
      <c r="B602" s="94"/>
      <c r="C602" s="94"/>
      <c r="D602" s="130"/>
      <c r="I602" s="93"/>
      <c r="J602" s="94"/>
      <c r="K602" s="94"/>
      <c r="L602" s="94"/>
      <c r="M602" s="94"/>
      <c r="N602" s="94"/>
      <c r="O602" s="94"/>
    </row>
    <row r="603" spans="2:15" s="87" customFormat="1">
      <c r="B603" s="94"/>
      <c r="C603" s="94"/>
      <c r="D603" s="130"/>
      <c r="I603" s="93"/>
      <c r="J603" s="94"/>
      <c r="K603" s="94"/>
      <c r="L603" s="94"/>
      <c r="M603" s="94"/>
      <c r="N603" s="94"/>
      <c r="O603" s="94"/>
    </row>
    <row r="604" spans="2:15" s="87" customFormat="1">
      <c r="B604" s="94"/>
      <c r="C604" s="94"/>
      <c r="D604" s="130"/>
      <c r="I604" s="93"/>
      <c r="J604" s="94"/>
      <c r="K604" s="94"/>
      <c r="L604" s="94"/>
      <c r="M604" s="94"/>
      <c r="N604" s="94"/>
      <c r="O604" s="94"/>
    </row>
    <row r="605" spans="2:15" s="87" customFormat="1">
      <c r="B605" s="94"/>
      <c r="C605" s="94"/>
      <c r="D605" s="130"/>
      <c r="I605" s="93"/>
      <c r="J605" s="94"/>
      <c r="K605" s="94"/>
      <c r="L605" s="94"/>
      <c r="M605" s="94"/>
      <c r="N605" s="94"/>
      <c r="O605" s="94"/>
    </row>
    <row r="606" spans="2:15" s="87" customFormat="1">
      <c r="B606" s="94"/>
      <c r="C606" s="94"/>
      <c r="D606" s="130"/>
      <c r="I606" s="93"/>
      <c r="J606" s="94"/>
      <c r="K606" s="94"/>
      <c r="L606" s="94"/>
      <c r="M606" s="94"/>
      <c r="N606" s="94"/>
      <c r="O606" s="94"/>
    </row>
    <row r="607" spans="2:15" s="87" customFormat="1">
      <c r="B607" s="94"/>
      <c r="C607" s="94"/>
      <c r="D607" s="130"/>
      <c r="I607" s="93"/>
      <c r="J607" s="94"/>
      <c r="K607" s="94"/>
      <c r="L607" s="94"/>
      <c r="M607" s="94"/>
      <c r="N607" s="94"/>
      <c r="O607" s="94"/>
    </row>
    <row r="608" spans="2:15" s="87" customFormat="1">
      <c r="B608" s="94"/>
      <c r="C608" s="94"/>
      <c r="D608" s="130"/>
      <c r="I608" s="93"/>
      <c r="J608" s="94"/>
      <c r="K608" s="94"/>
      <c r="L608" s="94"/>
      <c r="M608" s="94"/>
      <c r="N608" s="94"/>
      <c r="O608" s="94"/>
    </row>
    <row r="609" spans="2:15" s="87" customFormat="1">
      <c r="B609" s="94"/>
      <c r="C609" s="94"/>
      <c r="D609" s="130"/>
      <c r="I609" s="93"/>
      <c r="J609" s="94"/>
      <c r="K609" s="94"/>
      <c r="L609" s="94"/>
      <c r="M609" s="94"/>
      <c r="N609" s="94"/>
      <c r="O609" s="94"/>
    </row>
    <row r="610" spans="2:15" s="87" customFormat="1">
      <c r="B610" s="94"/>
      <c r="C610" s="94"/>
      <c r="D610" s="130"/>
      <c r="I610" s="93"/>
      <c r="J610" s="94"/>
      <c r="K610" s="94"/>
      <c r="L610" s="94"/>
      <c r="M610" s="94"/>
      <c r="N610" s="94"/>
      <c r="O610" s="94"/>
    </row>
    <row r="611" spans="2:15" s="87" customFormat="1">
      <c r="B611" s="94"/>
      <c r="C611" s="94"/>
      <c r="D611" s="130"/>
      <c r="I611" s="93"/>
      <c r="J611" s="94"/>
      <c r="K611" s="94"/>
      <c r="L611" s="94"/>
      <c r="M611" s="94"/>
      <c r="N611" s="94"/>
      <c r="O611" s="94"/>
    </row>
    <row r="612" spans="2:15" s="87" customFormat="1">
      <c r="B612" s="94"/>
      <c r="C612" s="94"/>
      <c r="D612" s="130"/>
      <c r="I612" s="93"/>
      <c r="J612" s="94"/>
      <c r="K612" s="94"/>
      <c r="L612" s="94"/>
      <c r="M612" s="94"/>
      <c r="N612" s="94"/>
      <c r="O612" s="94"/>
    </row>
    <row r="613" spans="2:15" s="87" customFormat="1">
      <c r="B613" s="94"/>
      <c r="C613" s="94"/>
      <c r="D613" s="130"/>
      <c r="I613" s="93"/>
      <c r="J613" s="94"/>
      <c r="K613" s="94"/>
      <c r="L613" s="94"/>
      <c r="M613" s="94"/>
      <c r="N613" s="94"/>
      <c r="O613" s="94"/>
    </row>
    <row r="614" spans="2:15" s="87" customFormat="1">
      <c r="B614" s="94"/>
      <c r="C614" s="94"/>
      <c r="D614" s="130"/>
      <c r="I614" s="93"/>
      <c r="J614" s="94"/>
      <c r="K614" s="94"/>
      <c r="L614" s="94"/>
      <c r="M614" s="94"/>
      <c r="N614" s="94"/>
      <c r="O614" s="94"/>
    </row>
    <row r="615" spans="2:15" s="87" customFormat="1">
      <c r="B615" s="94"/>
      <c r="C615" s="94"/>
      <c r="D615" s="130"/>
      <c r="I615" s="93"/>
      <c r="J615" s="94"/>
      <c r="K615" s="94"/>
      <c r="L615" s="94"/>
      <c r="M615" s="94"/>
      <c r="N615" s="94"/>
      <c r="O615" s="94"/>
    </row>
    <row r="616" spans="2:15" s="87" customFormat="1">
      <c r="B616" s="94"/>
      <c r="C616" s="94"/>
      <c r="D616" s="130"/>
      <c r="I616" s="93"/>
      <c r="J616" s="94"/>
      <c r="K616" s="94"/>
      <c r="L616" s="94"/>
      <c r="M616" s="94"/>
      <c r="N616" s="94"/>
      <c r="O616" s="94"/>
    </row>
    <row r="617" spans="2:15" s="87" customFormat="1">
      <c r="B617" s="94"/>
      <c r="C617" s="94"/>
      <c r="D617" s="130"/>
      <c r="I617" s="93"/>
      <c r="J617" s="94"/>
      <c r="K617" s="94"/>
      <c r="L617" s="94"/>
      <c r="M617" s="94"/>
      <c r="N617" s="94"/>
      <c r="O617" s="94"/>
    </row>
    <row r="618" spans="2:15" s="87" customFormat="1">
      <c r="B618" s="94"/>
      <c r="C618" s="94"/>
      <c r="D618" s="130"/>
      <c r="I618" s="93"/>
      <c r="J618" s="94"/>
      <c r="K618" s="94"/>
      <c r="L618" s="94"/>
      <c r="M618" s="94"/>
      <c r="N618" s="94"/>
      <c r="O618" s="94"/>
    </row>
    <row r="619" spans="2:15" s="87" customFormat="1">
      <c r="B619" s="94"/>
      <c r="C619" s="94"/>
      <c r="D619" s="130"/>
      <c r="I619" s="93"/>
      <c r="J619" s="94"/>
      <c r="K619" s="94"/>
      <c r="L619" s="94"/>
      <c r="M619" s="94"/>
      <c r="N619" s="94"/>
      <c r="O619" s="94"/>
    </row>
    <row r="620" spans="2:15" s="87" customFormat="1">
      <c r="B620" s="94"/>
      <c r="C620" s="94"/>
      <c r="D620" s="130"/>
      <c r="I620" s="93"/>
      <c r="J620" s="94"/>
      <c r="K620" s="94"/>
      <c r="L620" s="94"/>
      <c r="M620" s="94"/>
      <c r="N620" s="94"/>
      <c r="O620" s="94"/>
    </row>
    <row r="621" spans="2:15" s="87" customFormat="1">
      <c r="B621" s="94"/>
      <c r="C621" s="94"/>
      <c r="D621" s="130"/>
      <c r="I621" s="93"/>
      <c r="J621" s="94"/>
      <c r="K621" s="94"/>
      <c r="L621" s="94"/>
      <c r="M621" s="94"/>
      <c r="N621" s="94"/>
      <c r="O621" s="94"/>
    </row>
    <row r="622" spans="2:15" s="87" customFormat="1">
      <c r="B622" s="94"/>
      <c r="C622" s="94"/>
      <c r="D622" s="130"/>
      <c r="I622" s="93"/>
      <c r="J622" s="94"/>
      <c r="K622" s="94"/>
      <c r="L622" s="94"/>
      <c r="M622" s="94"/>
      <c r="N622" s="94"/>
      <c r="O622" s="94"/>
    </row>
    <row r="623" spans="2:15" s="87" customFormat="1">
      <c r="B623" s="94"/>
      <c r="C623" s="94"/>
      <c r="D623" s="130"/>
      <c r="I623" s="93"/>
      <c r="J623" s="94"/>
      <c r="K623" s="94"/>
      <c r="L623" s="94"/>
      <c r="M623" s="94"/>
      <c r="N623" s="94"/>
      <c r="O623" s="94"/>
    </row>
    <row r="624" spans="2:15" s="87" customFormat="1">
      <c r="B624" s="94"/>
      <c r="C624" s="94"/>
      <c r="D624" s="130"/>
      <c r="I624" s="93"/>
      <c r="J624" s="94"/>
      <c r="K624" s="94"/>
      <c r="L624" s="94"/>
      <c r="M624" s="94"/>
      <c r="N624" s="94"/>
      <c r="O624" s="94"/>
    </row>
    <row r="625" spans="2:15" s="87" customFormat="1">
      <c r="B625" s="94"/>
      <c r="C625" s="94"/>
      <c r="D625" s="130"/>
      <c r="I625" s="93"/>
      <c r="J625" s="94"/>
      <c r="K625" s="94"/>
      <c r="L625" s="94"/>
      <c r="M625" s="94"/>
      <c r="N625" s="94"/>
      <c r="O625" s="94"/>
    </row>
    <row r="626" spans="2:15" s="87" customFormat="1">
      <c r="B626" s="94"/>
      <c r="C626" s="94"/>
      <c r="D626" s="130"/>
      <c r="I626" s="93"/>
      <c r="J626" s="94"/>
      <c r="K626" s="94"/>
      <c r="L626" s="94"/>
      <c r="M626" s="94"/>
      <c r="N626" s="94"/>
      <c r="O626" s="94"/>
    </row>
    <row r="627" spans="2:15" s="87" customFormat="1">
      <c r="B627" s="94"/>
      <c r="C627" s="94"/>
      <c r="D627" s="130"/>
      <c r="I627" s="93"/>
      <c r="J627" s="94"/>
      <c r="K627" s="94"/>
      <c r="L627" s="94"/>
      <c r="M627" s="94"/>
      <c r="N627" s="94"/>
      <c r="O627" s="94"/>
    </row>
    <row r="628" spans="2:15" s="87" customFormat="1">
      <c r="B628" s="94"/>
      <c r="C628" s="94"/>
      <c r="D628" s="130"/>
      <c r="I628" s="93"/>
      <c r="J628" s="94"/>
      <c r="K628" s="94"/>
      <c r="L628" s="94"/>
      <c r="M628" s="94"/>
      <c r="N628" s="94"/>
      <c r="O628" s="94"/>
    </row>
    <row r="629" spans="2:15" s="87" customFormat="1">
      <c r="B629" s="94"/>
      <c r="C629" s="94"/>
      <c r="D629" s="130"/>
      <c r="I629" s="93"/>
      <c r="J629" s="94"/>
      <c r="K629" s="94"/>
      <c r="L629" s="94"/>
      <c r="M629" s="94"/>
      <c r="N629" s="94"/>
      <c r="O629" s="94"/>
    </row>
    <row r="630" spans="2:15" s="87" customFormat="1">
      <c r="B630" s="94"/>
      <c r="C630" s="94"/>
      <c r="D630" s="130"/>
      <c r="I630" s="93"/>
      <c r="J630" s="94"/>
      <c r="K630" s="94"/>
      <c r="L630" s="94"/>
      <c r="M630" s="94"/>
      <c r="N630" s="94"/>
      <c r="O630" s="94"/>
    </row>
    <row r="631" spans="2:15" s="87" customFormat="1">
      <c r="B631" s="94"/>
      <c r="C631" s="94"/>
      <c r="D631" s="130"/>
      <c r="I631" s="93"/>
      <c r="J631" s="94"/>
      <c r="K631" s="94"/>
      <c r="L631" s="94"/>
      <c r="M631" s="94"/>
      <c r="N631" s="94"/>
      <c r="O631" s="94"/>
    </row>
    <row r="632" spans="2:15" s="87" customFormat="1">
      <c r="B632" s="94"/>
      <c r="C632" s="94"/>
      <c r="D632" s="130"/>
      <c r="I632" s="93"/>
      <c r="J632" s="94"/>
      <c r="K632" s="94"/>
      <c r="L632" s="94"/>
      <c r="M632" s="94"/>
      <c r="N632" s="94"/>
      <c r="O632" s="94"/>
    </row>
    <row r="633" spans="2:15" s="87" customFormat="1">
      <c r="B633" s="94"/>
      <c r="C633" s="94"/>
      <c r="D633" s="130"/>
      <c r="I633" s="93"/>
      <c r="J633" s="94"/>
      <c r="K633" s="94"/>
      <c r="L633" s="94"/>
      <c r="M633" s="94"/>
      <c r="N633" s="94"/>
      <c r="O633" s="94"/>
    </row>
    <row r="634" spans="2:15" s="87" customFormat="1">
      <c r="B634" s="94"/>
      <c r="C634" s="94"/>
      <c r="D634" s="130"/>
      <c r="I634" s="93"/>
      <c r="J634" s="94"/>
      <c r="K634" s="94"/>
      <c r="L634" s="94"/>
      <c r="M634" s="94"/>
      <c r="N634" s="94"/>
      <c r="O634" s="94"/>
    </row>
    <row r="635" spans="2:15" s="87" customFormat="1">
      <c r="B635" s="94"/>
      <c r="C635" s="94"/>
      <c r="D635" s="130"/>
      <c r="I635" s="93"/>
      <c r="J635" s="94"/>
      <c r="K635" s="94"/>
      <c r="L635" s="94"/>
      <c r="M635" s="94"/>
      <c r="N635" s="94"/>
      <c r="O635" s="94"/>
    </row>
    <row r="636" spans="2:15" s="87" customFormat="1">
      <c r="B636" s="94"/>
      <c r="C636" s="94"/>
      <c r="D636" s="130"/>
      <c r="I636" s="93"/>
      <c r="J636" s="94"/>
      <c r="K636" s="94"/>
      <c r="L636" s="94"/>
      <c r="M636" s="94"/>
      <c r="N636" s="94"/>
      <c r="O636" s="94"/>
    </row>
    <row r="637" spans="2:15" s="87" customFormat="1">
      <c r="B637" s="94"/>
      <c r="C637" s="94"/>
      <c r="D637" s="130"/>
      <c r="I637" s="93"/>
      <c r="J637" s="94"/>
      <c r="K637" s="94"/>
      <c r="L637" s="94"/>
      <c r="M637" s="94"/>
      <c r="N637" s="94"/>
      <c r="O637" s="94"/>
    </row>
    <row r="638" spans="2:15" s="87" customFormat="1">
      <c r="B638" s="94"/>
      <c r="C638" s="94"/>
      <c r="D638" s="130"/>
      <c r="I638" s="93"/>
      <c r="J638" s="94"/>
      <c r="K638" s="94"/>
      <c r="L638" s="94"/>
      <c r="M638" s="94"/>
      <c r="N638" s="94"/>
      <c r="O638" s="94"/>
    </row>
    <row r="639" spans="2:15" s="87" customFormat="1">
      <c r="B639" s="94"/>
      <c r="C639" s="94"/>
      <c r="D639" s="130"/>
      <c r="I639" s="93"/>
      <c r="J639" s="94"/>
      <c r="K639" s="94"/>
      <c r="L639" s="94"/>
      <c r="M639" s="94"/>
      <c r="N639" s="94"/>
      <c r="O639" s="94"/>
    </row>
    <row r="640" spans="2:15" s="87" customFormat="1">
      <c r="B640" s="94"/>
      <c r="C640" s="94"/>
      <c r="D640" s="130"/>
      <c r="I640" s="93"/>
      <c r="J640" s="94"/>
      <c r="K640" s="94"/>
      <c r="L640" s="94"/>
      <c r="M640" s="94"/>
      <c r="N640" s="94"/>
      <c r="O640" s="94"/>
    </row>
    <row r="641" spans="2:15" s="87" customFormat="1">
      <c r="B641" s="94"/>
      <c r="C641" s="94"/>
      <c r="D641" s="130"/>
      <c r="I641" s="93"/>
      <c r="J641" s="94"/>
      <c r="K641" s="94"/>
      <c r="L641" s="94"/>
      <c r="M641" s="94"/>
      <c r="N641" s="94"/>
      <c r="O641" s="94"/>
    </row>
    <row r="642" spans="2:15" s="87" customFormat="1">
      <c r="B642" s="94"/>
      <c r="C642" s="94"/>
      <c r="D642" s="130"/>
      <c r="I642" s="93"/>
      <c r="J642" s="94"/>
      <c r="K642" s="94"/>
      <c r="L642" s="94"/>
      <c r="M642" s="94"/>
      <c r="N642" s="94"/>
      <c r="O642" s="94"/>
    </row>
    <row r="643" spans="2:15" s="87" customFormat="1">
      <c r="B643" s="94"/>
      <c r="C643" s="94"/>
      <c r="D643" s="130"/>
      <c r="I643" s="93"/>
      <c r="J643" s="94"/>
      <c r="K643" s="94"/>
      <c r="L643" s="94"/>
      <c r="M643" s="94"/>
      <c r="N643" s="94"/>
      <c r="O643" s="94"/>
    </row>
    <row r="644" spans="2:15" s="87" customFormat="1">
      <c r="B644" s="94"/>
      <c r="C644" s="94"/>
      <c r="D644" s="130"/>
      <c r="I644" s="93"/>
      <c r="J644" s="94"/>
      <c r="K644" s="94"/>
      <c r="L644" s="94"/>
      <c r="M644" s="94"/>
      <c r="N644" s="94"/>
      <c r="O644" s="94"/>
    </row>
    <row r="645" spans="2:15" s="87" customFormat="1">
      <c r="B645" s="94"/>
      <c r="C645" s="94"/>
      <c r="D645" s="130"/>
      <c r="I645" s="93"/>
      <c r="J645" s="94"/>
      <c r="K645" s="94"/>
      <c r="L645" s="94"/>
      <c r="M645" s="94"/>
      <c r="N645" s="94"/>
      <c r="O645" s="94"/>
    </row>
    <row r="646" spans="2:15" s="87" customFormat="1">
      <c r="B646" s="94"/>
      <c r="C646" s="94"/>
      <c r="D646" s="130"/>
      <c r="I646" s="93"/>
      <c r="J646" s="94"/>
      <c r="K646" s="94"/>
      <c r="L646" s="94"/>
      <c r="M646" s="94"/>
      <c r="N646" s="94"/>
      <c r="O646" s="94"/>
    </row>
    <row r="647" spans="2:15" s="87" customFormat="1">
      <c r="B647" s="94"/>
      <c r="C647" s="94"/>
      <c r="D647" s="130"/>
      <c r="I647" s="93"/>
      <c r="J647" s="94"/>
      <c r="K647" s="94"/>
      <c r="L647" s="94"/>
      <c r="M647" s="94"/>
      <c r="N647" s="94"/>
      <c r="O647" s="94"/>
    </row>
    <row r="648" spans="2:15" s="87" customFormat="1">
      <c r="B648" s="94"/>
      <c r="C648" s="94"/>
      <c r="D648" s="130"/>
      <c r="I648" s="93"/>
      <c r="J648" s="94"/>
      <c r="K648" s="94"/>
      <c r="L648" s="94"/>
      <c r="M648" s="94"/>
      <c r="N648" s="94"/>
      <c r="O648" s="94"/>
    </row>
    <row r="649" spans="2:15" s="87" customFormat="1">
      <c r="B649" s="94"/>
      <c r="C649" s="94"/>
      <c r="D649" s="130"/>
      <c r="I649" s="93"/>
      <c r="J649" s="94"/>
      <c r="K649" s="94"/>
      <c r="L649" s="94"/>
      <c r="M649" s="94"/>
      <c r="N649" s="94"/>
      <c r="O649" s="94"/>
    </row>
    <row r="650" spans="2:15" s="87" customFormat="1">
      <c r="B650" s="94"/>
      <c r="C650" s="94"/>
      <c r="D650" s="130"/>
      <c r="I650" s="93"/>
      <c r="J650" s="94"/>
      <c r="K650" s="94"/>
      <c r="L650" s="94"/>
      <c r="M650" s="94"/>
      <c r="N650" s="94"/>
      <c r="O650" s="94"/>
    </row>
    <row r="651" spans="2:15" s="87" customFormat="1">
      <c r="B651" s="94"/>
      <c r="C651" s="94"/>
      <c r="D651" s="130"/>
      <c r="I651" s="93"/>
      <c r="J651" s="94"/>
      <c r="K651" s="94"/>
      <c r="L651" s="94"/>
      <c r="M651" s="94"/>
      <c r="N651" s="94"/>
      <c r="O651" s="94"/>
    </row>
    <row r="652" spans="2:15" s="87" customFormat="1">
      <c r="B652" s="94"/>
      <c r="C652" s="94"/>
      <c r="D652" s="130"/>
      <c r="I652" s="93"/>
      <c r="J652" s="94"/>
      <c r="K652" s="94"/>
      <c r="L652" s="94"/>
      <c r="M652" s="94"/>
      <c r="N652" s="94"/>
      <c r="O652" s="94"/>
    </row>
    <row r="653" spans="2:15" s="87" customFormat="1">
      <c r="B653" s="94"/>
      <c r="C653" s="94"/>
      <c r="D653" s="130"/>
      <c r="I653" s="93"/>
      <c r="J653" s="94"/>
      <c r="K653" s="94"/>
      <c r="L653" s="94"/>
      <c r="M653" s="94"/>
      <c r="N653" s="94"/>
      <c r="O653" s="94"/>
    </row>
    <row r="654" spans="2:15" s="87" customFormat="1">
      <c r="B654" s="94"/>
      <c r="C654" s="94"/>
      <c r="D654" s="130"/>
      <c r="I654" s="93"/>
      <c r="J654" s="94"/>
      <c r="K654" s="94"/>
      <c r="L654" s="94"/>
      <c r="M654" s="94"/>
      <c r="N654" s="94"/>
      <c r="O654" s="94"/>
    </row>
    <row r="655" spans="2:15" s="87" customFormat="1">
      <c r="B655" s="94"/>
      <c r="C655" s="94"/>
      <c r="D655" s="130"/>
      <c r="I655" s="93"/>
      <c r="J655" s="94"/>
      <c r="K655" s="94"/>
      <c r="L655" s="94"/>
      <c r="M655" s="94"/>
      <c r="N655" s="94"/>
      <c r="O655" s="94"/>
    </row>
    <row r="656" spans="2:15" s="87" customFormat="1">
      <c r="B656" s="94"/>
      <c r="C656" s="94"/>
      <c r="D656" s="130"/>
      <c r="I656" s="93"/>
      <c r="J656" s="94"/>
      <c r="K656" s="94"/>
      <c r="L656" s="94"/>
      <c r="M656" s="94"/>
      <c r="N656" s="94"/>
      <c r="O656" s="94"/>
    </row>
    <row r="657" spans="2:15" s="87" customFormat="1">
      <c r="B657" s="94"/>
      <c r="C657" s="94"/>
      <c r="D657" s="130"/>
      <c r="I657" s="93"/>
      <c r="J657" s="94"/>
      <c r="K657" s="94"/>
      <c r="L657" s="94"/>
      <c r="M657" s="94"/>
      <c r="N657" s="94"/>
      <c r="O657" s="94"/>
    </row>
    <row r="658" spans="2:15" s="87" customFormat="1">
      <c r="B658" s="94"/>
      <c r="C658" s="94"/>
      <c r="D658" s="130"/>
      <c r="I658" s="93"/>
      <c r="J658" s="94"/>
      <c r="K658" s="94"/>
      <c r="L658" s="94"/>
      <c r="M658" s="94"/>
      <c r="N658" s="94"/>
      <c r="O658" s="94"/>
    </row>
    <row r="659" spans="2:15" s="87" customFormat="1">
      <c r="B659" s="94"/>
      <c r="C659" s="94"/>
      <c r="D659" s="130"/>
      <c r="I659" s="93"/>
      <c r="J659" s="94"/>
      <c r="K659" s="94"/>
      <c r="L659" s="94"/>
      <c r="M659" s="94"/>
      <c r="N659" s="94"/>
      <c r="O659" s="94"/>
    </row>
    <row r="660" spans="2:15" s="87" customFormat="1">
      <c r="B660" s="94"/>
      <c r="C660" s="94"/>
      <c r="D660" s="130"/>
      <c r="I660" s="93"/>
      <c r="J660" s="94"/>
      <c r="K660" s="94"/>
      <c r="L660" s="94"/>
      <c r="M660" s="94"/>
      <c r="N660" s="94"/>
      <c r="O660" s="94"/>
    </row>
    <row r="661" spans="2:15" s="87" customFormat="1">
      <c r="B661" s="94"/>
      <c r="C661" s="94"/>
      <c r="D661" s="130"/>
      <c r="I661" s="93"/>
      <c r="J661" s="94"/>
      <c r="K661" s="94"/>
      <c r="L661" s="94"/>
      <c r="M661" s="94"/>
      <c r="N661" s="94"/>
      <c r="O661" s="94"/>
    </row>
    <row r="662" spans="2:15" s="87" customFormat="1">
      <c r="B662" s="94"/>
      <c r="C662" s="94"/>
      <c r="D662" s="130"/>
      <c r="I662" s="93"/>
      <c r="J662" s="94"/>
      <c r="K662" s="94"/>
      <c r="L662" s="94"/>
      <c r="M662" s="94"/>
      <c r="N662" s="94"/>
      <c r="O662" s="94"/>
    </row>
    <row r="663" spans="2:15" s="87" customFormat="1">
      <c r="B663" s="94"/>
      <c r="C663" s="94"/>
      <c r="D663" s="130"/>
      <c r="I663" s="93"/>
      <c r="J663" s="94"/>
      <c r="K663" s="94"/>
      <c r="L663" s="94"/>
      <c r="M663" s="94"/>
      <c r="N663" s="94"/>
      <c r="O663" s="94"/>
    </row>
    <row r="664" spans="2:15" s="87" customFormat="1">
      <c r="B664" s="94"/>
      <c r="C664" s="94"/>
      <c r="D664" s="130"/>
      <c r="I664" s="93"/>
      <c r="J664" s="94"/>
      <c r="K664" s="94"/>
      <c r="L664" s="94"/>
      <c r="M664" s="94"/>
      <c r="N664" s="94"/>
      <c r="O664" s="94"/>
    </row>
    <row r="665" spans="2:15" s="87" customFormat="1">
      <c r="B665" s="94"/>
      <c r="C665" s="94"/>
      <c r="D665" s="130"/>
      <c r="I665" s="93"/>
      <c r="J665" s="94"/>
      <c r="K665" s="94"/>
      <c r="L665" s="94"/>
      <c r="M665" s="94"/>
      <c r="N665" s="94"/>
      <c r="O665" s="94"/>
    </row>
    <row r="666" spans="2:15" s="87" customFormat="1">
      <c r="B666" s="94"/>
      <c r="C666" s="94"/>
      <c r="D666" s="130"/>
      <c r="I666" s="93"/>
      <c r="J666" s="94"/>
      <c r="K666" s="94"/>
      <c r="L666" s="94"/>
      <c r="M666" s="94"/>
      <c r="N666" s="94"/>
      <c r="O666" s="94"/>
    </row>
    <row r="667" spans="2:15" s="87" customFormat="1">
      <c r="B667" s="94"/>
      <c r="C667" s="94"/>
      <c r="D667" s="130"/>
      <c r="I667" s="93"/>
      <c r="J667" s="94"/>
      <c r="K667" s="94"/>
      <c r="L667" s="94"/>
      <c r="M667" s="94"/>
      <c r="N667" s="94"/>
      <c r="O667" s="94"/>
    </row>
    <row r="668" spans="2:15" s="87" customFormat="1">
      <c r="B668" s="94"/>
      <c r="C668" s="94"/>
      <c r="D668" s="130"/>
      <c r="I668" s="93"/>
      <c r="J668" s="94"/>
      <c r="K668" s="94"/>
      <c r="L668" s="94"/>
      <c r="M668" s="94"/>
      <c r="N668" s="94"/>
      <c r="O668" s="94"/>
    </row>
    <row r="669" spans="2:15" s="87" customFormat="1">
      <c r="B669" s="94"/>
      <c r="C669" s="94"/>
      <c r="D669" s="130"/>
      <c r="I669" s="93"/>
      <c r="J669" s="94"/>
      <c r="K669" s="94"/>
      <c r="L669" s="94"/>
      <c r="M669" s="94"/>
      <c r="N669" s="94"/>
      <c r="O669" s="94"/>
    </row>
    <row r="670" spans="2:15" s="87" customFormat="1">
      <c r="B670" s="94"/>
      <c r="C670" s="94"/>
      <c r="D670" s="130"/>
      <c r="I670" s="93"/>
      <c r="J670" s="94"/>
      <c r="K670" s="94"/>
      <c r="L670" s="94"/>
      <c r="M670" s="94"/>
      <c r="N670" s="94"/>
      <c r="O670" s="94"/>
    </row>
    <row r="671" spans="2:15" s="87" customFormat="1">
      <c r="B671" s="94"/>
      <c r="C671" s="94"/>
      <c r="D671" s="130"/>
      <c r="I671" s="93"/>
      <c r="J671" s="94"/>
      <c r="K671" s="94"/>
      <c r="L671" s="94"/>
      <c r="M671" s="94"/>
      <c r="N671" s="94"/>
      <c r="O671" s="94"/>
    </row>
    <row r="672" spans="2:15" s="87" customFormat="1">
      <c r="B672" s="94"/>
      <c r="C672" s="94"/>
      <c r="D672" s="130"/>
      <c r="I672" s="93"/>
      <c r="J672" s="94"/>
      <c r="K672" s="94"/>
      <c r="L672" s="94"/>
      <c r="M672" s="94"/>
      <c r="N672" s="94"/>
      <c r="O672" s="94"/>
    </row>
    <row r="673" spans="2:15" s="87" customFormat="1">
      <c r="B673" s="94"/>
      <c r="C673" s="94"/>
      <c r="D673" s="130"/>
      <c r="I673" s="93"/>
      <c r="J673" s="94"/>
      <c r="K673" s="94"/>
      <c r="L673" s="94"/>
      <c r="M673" s="94"/>
      <c r="N673" s="94"/>
      <c r="O673" s="94"/>
    </row>
    <row r="674" spans="2:15" s="87" customFormat="1">
      <c r="B674" s="94"/>
      <c r="C674" s="94"/>
      <c r="D674" s="130"/>
      <c r="I674" s="93"/>
      <c r="J674" s="94"/>
      <c r="K674" s="94"/>
      <c r="L674" s="94"/>
      <c r="M674" s="94"/>
      <c r="N674" s="94"/>
      <c r="O674" s="94"/>
    </row>
    <row r="675" spans="2:15" s="87" customFormat="1">
      <c r="B675" s="94"/>
      <c r="C675" s="94"/>
      <c r="D675" s="130"/>
      <c r="I675" s="93"/>
      <c r="J675" s="94"/>
      <c r="K675" s="94"/>
      <c r="L675" s="94"/>
      <c r="M675" s="94"/>
      <c r="N675" s="94"/>
      <c r="O675" s="94"/>
    </row>
    <row r="676" spans="2:15" s="87" customFormat="1">
      <c r="B676" s="94"/>
      <c r="C676" s="94"/>
      <c r="D676" s="130"/>
      <c r="I676" s="93"/>
      <c r="J676" s="94"/>
      <c r="K676" s="94"/>
      <c r="L676" s="94"/>
      <c r="M676" s="94"/>
      <c r="N676" s="94"/>
      <c r="O676" s="94"/>
    </row>
    <row r="677" spans="2:15" s="87" customFormat="1">
      <c r="B677" s="94"/>
      <c r="C677" s="94"/>
      <c r="D677" s="130"/>
      <c r="I677" s="93"/>
      <c r="J677" s="94"/>
      <c r="K677" s="94"/>
      <c r="L677" s="94"/>
      <c r="M677" s="94"/>
      <c r="N677" s="94"/>
      <c r="O677" s="94"/>
    </row>
    <row r="678" spans="2:15" s="87" customFormat="1">
      <c r="B678" s="94"/>
      <c r="C678" s="94"/>
      <c r="D678" s="130"/>
      <c r="I678" s="93"/>
      <c r="J678" s="94"/>
      <c r="K678" s="94"/>
      <c r="L678" s="94"/>
      <c r="M678" s="94"/>
      <c r="N678" s="94"/>
      <c r="O678" s="94"/>
    </row>
    <row r="679" spans="2:15" s="87" customFormat="1">
      <c r="B679" s="94"/>
      <c r="C679" s="94"/>
      <c r="D679" s="130"/>
      <c r="I679" s="93"/>
      <c r="J679" s="94"/>
      <c r="K679" s="94"/>
      <c r="L679" s="94"/>
      <c r="M679" s="94"/>
      <c r="N679" s="94"/>
      <c r="O679" s="94"/>
    </row>
    <row r="680" spans="2:15" s="87" customFormat="1">
      <c r="B680" s="94"/>
      <c r="C680" s="94"/>
      <c r="D680" s="130"/>
      <c r="I680" s="93"/>
      <c r="J680" s="94"/>
      <c r="K680" s="94"/>
      <c r="L680" s="94"/>
      <c r="M680" s="94"/>
      <c r="N680" s="94"/>
      <c r="O680" s="94"/>
    </row>
    <row r="681" spans="2:15" s="87" customFormat="1">
      <c r="B681" s="94"/>
      <c r="C681" s="94"/>
      <c r="D681" s="130"/>
      <c r="I681" s="93"/>
      <c r="J681" s="94"/>
      <c r="K681" s="94"/>
      <c r="L681" s="94"/>
      <c r="M681" s="94"/>
      <c r="N681" s="94"/>
      <c r="O681" s="94"/>
    </row>
    <row r="682" spans="2:15" s="87" customFormat="1">
      <c r="B682" s="94"/>
      <c r="C682" s="94"/>
      <c r="D682" s="130"/>
      <c r="I682" s="93"/>
      <c r="J682" s="94"/>
      <c r="K682" s="94"/>
      <c r="L682" s="94"/>
      <c r="M682" s="94"/>
      <c r="N682" s="94"/>
      <c r="O682" s="94"/>
    </row>
    <row r="683" spans="2:15" s="87" customFormat="1">
      <c r="B683" s="94"/>
      <c r="C683" s="94"/>
      <c r="D683" s="130"/>
      <c r="I683" s="93"/>
      <c r="J683" s="94"/>
      <c r="K683" s="94"/>
      <c r="L683" s="94"/>
      <c r="M683" s="94"/>
      <c r="N683" s="94"/>
      <c r="O683" s="94"/>
    </row>
    <row r="684" spans="2:15" s="87" customFormat="1">
      <c r="B684" s="94"/>
      <c r="C684" s="94"/>
      <c r="D684" s="130"/>
      <c r="I684" s="93"/>
      <c r="J684" s="94"/>
      <c r="K684" s="94"/>
      <c r="L684" s="94"/>
      <c r="M684" s="94"/>
      <c r="N684" s="94"/>
      <c r="O684" s="94"/>
    </row>
    <row r="685" spans="2:15" s="87" customFormat="1">
      <c r="B685" s="94"/>
      <c r="C685" s="94"/>
      <c r="D685" s="130"/>
      <c r="I685" s="93"/>
      <c r="J685" s="94"/>
      <c r="K685" s="94"/>
      <c r="L685" s="94"/>
      <c r="M685" s="94"/>
      <c r="N685" s="94"/>
      <c r="O685" s="94"/>
    </row>
    <row r="686" spans="2:15" s="87" customFormat="1">
      <c r="B686" s="94"/>
      <c r="C686" s="94"/>
      <c r="D686" s="130"/>
      <c r="I686" s="93"/>
      <c r="J686" s="94"/>
      <c r="K686" s="94"/>
      <c r="L686" s="94"/>
      <c r="M686" s="94"/>
      <c r="N686" s="94"/>
      <c r="O686" s="94"/>
    </row>
    <row r="687" spans="2:15" s="87" customFormat="1">
      <c r="B687" s="94"/>
      <c r="C687" s="94"/>
      <c r="D687" s="130"/>
      <c r="I687" s="93"/>
      <c r="J687" s="94"/>
      <c r="K687" s="94"/>
      <c r="L687" s="94"/>
      <c r="M687" s="94"/>
      <c r="N687" s="94"/>
      <c r="O687" s="94"/>
    </row>
    <row r="688" spans="2:15" s="87" customFormat="1">
      <c r="B688" s="94"/>
      <c r="C688" s="94"/>
      <c r="D688" s="130"/>
      <c r="I688" s="93"/>
      <c r="J688" s="94"/>
      <c r="K688" s="94"/>
      <c r="L688" s="94"/>
      <c r="M688" s="94"/>
      <c r="N688" s="94"/>
      <c r="O688" s="94"/>
    </row>
    <row r="689" spans="2:15" s="87" customFormat="1">
      <c r="B689" s="94"/>
      <c r="C689" s="94"/>
      <c r="D689" s="130"/>
      <c r="I689" s="93"/>
      <c r="J689" s="94"/>
      <c r="K689" s="94"/>
      <c r="L689" s="94"/>
      <c r="M689" s="94"/>
      <c r="N689" s="94"/>
      <c r="O689" s="94"/>
    </row>
    <row r="690" spans="2:15" s="87" customFormat="1">
      <c r="B690" s="94"/>
      <c r="C690" s="94"/>
      <c r="D690" s="130"/>
      <c r="I690" s="93"/>
      <c r="J690" s="94"/>
      <c r="K690" s="94"/>
      <c r="L690" s="94"/>
      <c r="M690" s="94"/>
      <c r="N690" s="94"/>
      <c r="O690" s="94"/>
    </row>
    <row r="691" spans="2:15" s="87" customFormat="1">
      <c r="B691" s="94"/>
      <c r="C691" s="94"/>
      <c r="D691" s="130"/>
      <c r="I691" s="93"/>
      <c r="J691" s="94"/>
      <c r="K691" s="94"/>
      <c r="L691" s="94"/>
      <c r="M691" s="94"/>
      <c r="N691" s="94"/>
      <c r="O691" s="94"/>
    </row>
    <row r="692" spans="2:15" s="87" customFormat="1">
      <c r="B692" s="94"/>
      <c r="C692" s="94"/>
      <c r="D692" s="130"/>
      <c r="I692" s="93"/>
      <c r="J692" s="94"/>
      <c r="K692" s="94"/>
      <c r="L692" s="94"/>
      <c r="M692" s="94"/>
      <c r="N692" s="94"/>
      <c r="O692" s="94"/>
    </row>
    <row r="693" spans="2:15" s="87" customFormat="1">
      <c r="B693" s="94"/>
      <c r="C693" s="94"/>
      <c r="D693" s="130"/>
      <c r="I693" s="93"/>
      <c r="J693" s="94"/>
      <c r="K693" s="94"/>
      <c r="L693" s="94"/>
      <c r="M693" s="94"/>
      <c r="N693" s="94"/>
      <c r="O693" s="94"/>
    </row>
    <row r="694" spans="2:15" s="87" customFormat="1">
      <c r="B694" s="94"/>
      <c r="C694" s="94"/>
      <c r="D694" s="130"/>
      <c r="I694" s="93"/>
      <c r="J694" s="94"/>
      <c r="K694" s="94"/>
      <c r="L694" s="94"/>
      <c r="M694" s="94"/>
      <c r="N694" s="94"/>
      <c r="O694" s="94"/>
    </row>
    <row r="695" spans="2:15" s="87" customFormat="1">
      <c r="B695" s="94"/>
      <c r="C695" s="94"/>
      <c r="D695" s="130"/>
      <c r="I695" s="93"/>
      <c r="J695" s="94"/>
      <c r="K695" s="94"/>
      <c r="L695" s="94"/>
      <c r="M695" s="94"/>
      <c r="N695" s="94"/>
      <c r="O695" s="94"/>
    </row>
    <row r="696" spans="2:15" s="87" customFormat="1">
      <c r="B696" s="94"/>
      <c r="C696" s="94"/>
      <c r="D696" s="130"/>
      <c r="I696" s="93"/>
      <c r="J696" s="94"/>
      <c r="K696" s="94"/>
      <c r="L696" s="94"/>
      <c r="M696" s="94"/>
      <c r="N696" s="94"/>
      <c r="O696" s="94"/>
    </row>
    <row r="697" spans="2:15" s="87" customFormat="1">
      <c r="B697" s="94"/>
      <c r="C697" s="94"/>
      <c r="D697" s="130"/>
      <c r="I697" s="93"/>
      <c r="J697" s="94"/>
      <c r="K697" s="94"/>
      <c r="L697" s="94"/>
      <c r="M697" s="94"/>
      <c r="N697" s="94"/>
      <c r="O697" s="94"/>
    </row>
    <row r="698" spans="2:15" s="87" customFormat="1">
      <c r="B698" s="94"/>
      <c r="C698" s="94"/>
      <c r="D698" s="130"/>
      <c r="I698" s="93"/>
      <c r="J698" s="94"/>
      <c r="K698" s="94"/>
      <c r="L698" s="94"/>
      <c r="M698" s="94"/>
      <c r="N698" s="94"/>
      <c r="O698" s="94"/>
    </row>
    <row r="699" spans="2:15" s="87" customFormat="1">
      <c r="B699" s="94"/>
      <c r="C699" s="94"/>
      <c r="D699" s="130"/>
      <c r="I699" s="93"/>
      <c r="J699" s="94"/>
      <c r="K699" s="94"/>
      <c r="L699" s="94"/>
      <c r="M699" s="94"/>
      <c r="N699" s="94"/>
      <c r="O699" s="94"/>
    </row>
    <row r="700" spans="2:15" s="87" customFormat="1">
      <c r="B700" s="94"/>
      <c r="C700" s="94"/>
      <c r="D700" s="130"/>
      <c r="I700" s="93"/>
      <c r="J700" s="94"/>
      <c r="K700" s="94"/>
      <c r="L700" s="94"/>
      <c r="M700" s="94"/>
      <c r="N700" s="94"/>
      <c r="O700" s="94"/>
    </row>
    <row r="701" spans="2:15" s="87" customFormat="1">
      <c r="B701" s="94"/>
      <c r="C701" s="94"/>
      <c r="D701" s="130"/>
      <c r="I701" s="93"/>
      <c r="J701" s="94"/>
      <c r="K701" s="94"/>
      <c r="L701" s="94"/>
      <c r="M701" s="94"/>
      <c r="N701" s="94"/>
      <c r="O701" s="94"/>
    </row>
    <row r="702" spans="2:15" s="87" customFormat="1">
      <c r="B702" s="94"/>
      <c r="C702" s="94"/>
      <c r="D702" s="130"/>
      <c r="I702" s="93"/>
      <c r="J702" s="94"/>
      <c r="K702" s="94"/>
      <c r="L702" s="94"/>
      <c r="M702" s="94"/>
      <c r="N702" s="94"/>
      <c r="O702" s="94"/>
    </row>
    <row r="703" spans="2:15" s="87" customFormat="1">
      <c r="B703" s="94"/>
      <c r="C703" s="94"/>
      <c r="D703" s="130"/>
      <c r="I703" s="93"/>
      <c r="J703" s="94"/>
      <c r="K703" s="94"/>
      <c r="L703" s="94"/>
      <c r="M703" s="94"/>
      <c r="N703" s="94"/>
      <c r="O703" s="94"/>
    </row>
    <row r="704" spans="2:15" s="87" customFormat="1">
      <c r="B704" s="94"/>
      <c r="C704" s="94"/>
      <c r="D704" s="130"/>
      <c r="I704" s="93"/>
      <c r="J704" s="94"/>
      <c r="K704" s="94"/>
      <c r="L704" s="94"/>
      <c r="M704" s="94"/>
      <c r="N704" s="94"/>
      <c r="O704" s="94"/>
    </row>
    <row r="705" spans="2:15" s="87" customFormat="1">
      <c r="B705" s="94"/>
      <c r="C705" s="94"/>
      <c r="D705" s="130"/>
      <c r="I705" s="93"/>
      <c r="J705" s="94"/>
      <c r="K705" s="94"/>
      <c r="L705" s="94"/>
      <c r="M705" s="94"/>
      <c r="N705" s="94"/>
      <c r="O705" s="94"/>
    </row>
    <row r="706" spans="2:15" s="87" customFormat="1">
      <c r="B706" s="94"/>
      <c r="C706" s="94"/>
      <c r="D706" s="130"/>
      <c r="I706" s="93"/>
      <c r="J706" s="94"/>
      <c r="K706" s="94"/>
      <c r="L706" s="94"/>
      <c r="M706" s="94"/>
      <c r="N706" s="94"/>
      <c r="O706" s="94"/>
    </row>
    <row r="707" spans="2:15" s="87" customFormat="1">
      <c r="B707" s="94"/>
      <c r="C707" s="94"/>
      <c r="D707" s="130"/>
      <c r="I707" s="93"/>
      <c r="J707" s="94"/>
      <c r="K707" s="94"/>
      <c r="L707" s="94"/>
      <c r="M707" s="94"/>
      <c r="N707" s="94"/>
      <c r="O707" s="94"/>
    </row>
    <row r="708" spans="2:15" s="87" customFormat="1">
      <c r="B708" s="94"/>
      <c r="C708" s="94"/>
      <c r="D708" s="130"/>
      <c r="I708" s="93"/>
      <c r="J708" s="94"/>
      <c r="K708" s="94"/>
      <c r="L708" s="94"/>
      <c r="M708" s="94"/>
      <c r="N708" s="94"/>
      <c r="O708" s="94"/>
    </row>
    <row r="709" spans="2:15" s="87" customFormat="1">
      <c r="B709" s="94"/>
      <c r="C709" s="94"/>
      <c r="D709" s="130"/>
      <c r="I709" s="93"/>
      <c r="J709" s="94"/>
      <c r="K709" s="94"/>
      <c r="L709" s="94"/>
      <c r="M709" s="94"/>
      <c r="N709" s="94"/>
      <c r="O709" s="94"/>
    </row>
    <row r="710" spans="2:15" s="87" customFormat="1">
      <c r="B710" s="94"/>
      <c r="C710" s="94"/>
      <c r="D710" s="130"/>
      <c r="I710" s="93"/>
      <c r="J710" s="94"/>
      <c r="K710" s="94"/>
      <c r="L710" s="94"/>
      <c r="M710" s="94"/>
      <c r="N710" s="94"/>
      <c r="O710" s="94"/>
    </row>
    <row r="711" spans="2:15" s="87" customFormat="1">
      <c r="B711" s="94"/>
      <c r="C711" s="94"/>
      <c r="D711" s="130"/>
      <c r="I711" s="93"/>
      <c r="J711" s="94"/>
      <c r="K711" s="94"/>
      <c r="L711" s="94"/>
      <c r="M711" s="94"/>
      <c r="N711" s="94"/>
      <c r="O711" s="94"/>
    </row>
    <row r="712" spans="2:15" s="87" customFormat="1">
      <c r="B712" s="94"/>
      <c r="C712" s="94"/>
      <c r="D712" s="130"/>
      <c r="I712" s="93"/>
      <c r="J712" s="94"/>
      <c r="K712" s="94"/>
      <c r="L712" s="94"/>
      <c r="M712" s="94"/>
      <c r="N712" s="94"/>
      <c r="O712" s="94"/>
    </row>
    <row r="713" spans="2:15" s="87" customFormat="1">
      <c r="B713" s="94"/>
      <c r="C713" s="94"/>
      <c r="D713" s="130"/>
      <c r="I713" s="93"/>
      <c r="J713" s="94"/>
      <c r="K713" s="94"/>
      <c r="L713" s="94"/>
      <c r="M713" s="94"/>
      <c r="N713" s="94"/>
      <c r="O713" s="94"/>
    </row>
    <row r="714" spans="2:15" s="87" customFormat="1">
      <c r="B714" s="94"/>
      <c r="C714" s="94"/>
      <c r="D714" s="130"/>
      <c r="I714" s="93"/>
      <c r="J714" s="94"/>
      <c r="K714" s="94"/>
      <c r="L714" s="94"/>
      <c r="M714" s="94"/>
      <c r="N714" s="94"/>
      <c r="O714" s="94"/>
    </row>
    <row r="715" spans="2:15" s="87" customFormat="1">
      <c r="B715" s="94"/>
      <c r="C715" s="94"/>
      <c r="D715" s="130"/>
      <c r="I715" s="93"/>
      <c r="J715" s="94"/>
      <c r="K715" s="94"/>
      <c r="L715" s="94"/>
      <c r="M715" s="94"/>
      <c r="N715" s="94"/>
      <c r="O715" s="94"/>
    </row>
    <row r="716" spans="2:15" s="87" customFormat="1">
      <c r="B716" s="94"/>
      <c r="C716" s="94"/>
      <c r="D716" s="130"/>
      <c r="I716" s="93"/>
      <c r="J716" s="94"/>
      <c r="K716" s="94"/>
      <c r="L716" s="94"/>
      <c r="M716" s="94"/>
      <c r="N716" s="94"/>
      <c r="O716" s="94"/>
    </row>
    <row r="717" spans="2:15" s="87" customFormat="1">
      <c r="B717" s="94"/>
      <c r="C717" s="94"/>
      <c r="D717" s="130"/>
      <c r="I717" s="93"/>
      <c r="J717" s="94"/>
      <c r="K717" s="94"/>
      <c r="L717" s="94"/>
      <c r="M717" s="94"/>
      <c r="N717" s="94"/>
      <c r="O717" s="94"/>
    </row>
    <row r="718" spans="2:15" s="87" customFormat="1">
      <c r="B718" s="94"/>
      <c r="C718" s="94"/>
      <c r="D718" s="130"/>
      <c r="I718" s="93"/>
      <c r="J718" s="94"/>
      <c r="K718" s="94"/>
      <c r="L718" s="94"/>
      <c r="M718" s="94"/>
      <c r="N718" s="94"/>
      <c r="O718" s="94"/>
    </row>
    <row r="719" spans="2:15" s="87" customFormat="1">
      <c r="B719" s="94"/>
      <c r="C719" s="94"/>
      <c r="D719" s="130"/>
      <c r="I719" s="93"/>
      <c r="J719" s="94"/>
      <c r="K719" s="94"/>
      <c r="L719" s="94"/>
      <c r="M719" s="94"/>
      <c r="N719" s="94"/>
      <c r="O719" s="94"/>
    </row>
    <row r="720" spans="2:15" s="87" customFormat="1">
      <c r="B720" s="94"/>
      <c r="C720" s="94"/>
      <c r="D720" s="130"/>
      <c r="I720" s="93"/>
      <c r="J720" s="94"/>
      <c r="K720" s="94"/>
      <c r="L720" s="94"/>
      <c r="M720" s="94"/>
      <c r="N720" s="94"/>
      <c r="O720" s="94"/>
    </row>
    <row r="721" spans="2:15" s="87" customFormat="1">
      <c r="B721" s="94"/>
      <c r="C721" s="94"/>
      <c r="D721" s="130"/>
      <c r="I721" s="93"/>
      <c r="J721" s="94"/>
      <c r="K721" s="94"/>
      <c r="L721" s="94"/>
      <c r="M721" s="94"/>
      <c r="N721" s="94"/>
      <c r="O721" s="94"/>
    </row>
    <row r="722" spans="2:15" s="87" customFormat="1">
      <c r="B722" s="94"/>
      <c r="C722" s="94"/>
      <c r="D722" s="130"/>
      <c r="I722" s="93"/>
      <c r="J722" s="94"/>
      <c r="K722" s="94"/>
      <c r="L722" s="94"/>
      <c r="M722" s="94"/>
      <c r="N722" s="94"/>
      <c r="O722" s="94"/>
    </row>
    <row r="723" spans="2:15" s="87" customFormat="1">
      <c r="B723" s="94"/>
      <c r="C723" s="94"/>
      <c r="D723" s="130"/>
      <c r="I723" s="93"/>
      <c r="J723" s="94"/>
      <c r="K723" s="94"/>
      <c r="L723" s="94"/>
      <c r="M723" s="94"/>
      <c r="N723" s="94"/>
      <c r="O723" s="94"/>
    </row>
    <row r="724" spans="2:15" s="87" customFormat="1">
      <c r="B724" s="94"/>
      <c r="C724" s="94"/>
      <c r="D724" s="130"/>
      <c r="I724" s="93"/>
      <c r="J724" s="94"/>
      <c r="K724" s="94"/>
      <c r="L724" s="94"/>
      <c r="M724" s="94"/>
      <c r="N724" s="94"/>
      <c r="O724" s="94"/>
    </row>
    <row r="725" spans="2:15" s="87" customFormat="1">
      <c r="B725" s="94"/>
      <c r="C725" s="94"/>
      <c r="D725" s="130"/>
      <c r="I725" s="93"/>
      <c r="J725" s="94"/>
      <c r="K725" s="94"/>
      <c r="L725" s="94"/>
      <c r="M725" s="94"/>
      <c r="N725" s="94"/>
      <c r="O725" s="94"/>
    </row>
    <row r="726" spans="2:15" s="87" customFormat="1">
      <c r="B726" s="94"/>
      <c r="C726" s="94"/>
      <c r="D726" s="130"/>
      <c r="I726" s="93"/>
      <c r="J726" s="94"/>
      <c r="K726" s="94"/>
      <c r="L726" s="94"/>
      <c r="M726" s="94"/>
      <c r="N726" s="94"/>
      <c r="O726" s="94"/>
    </row>
    <row r="727" spans="2:15" s="87" customFormat="1">
      <c r="B727" s="94"/>
      <c r="C727" s="94"/>
      <c r="D727" s="130"/>
      <c r="I727" s="93"/>
      <c r="J727" s="94"/>
      <c r="K727" s="94"/>
      <c r="L727" s="94"/>
      <c r="M727" s="94"/>
      <c r="N727" s="94"/>
      <c r="O727" s="94"/>
    </row>
    <row r="728" spans="2:15" s="87" customFormat="1">
      <c r="B728" s="94"/>
      <c r="C728" s="94"/>
      <c r="D728" s="130"/>
      <c r="I728" s="93"/>
      <c r="J728" s="94"/>
      <c r="K728" s="94"/>
      <c r="L728" s="94"/>
      <c r="M728" s="94"/>
      <c r="N728" s="94"/>
      <c r="O728" s="94"/>
    </row>
    <row r="729" spans="2:15" s="87" customFormat="1">
      <c r="B729" s="94"/>
      <c r="C729" s="94"/>
      <c r="D729" s="130"/>
      <c r="I729" s="93"/>
      <c r="J729" s="94"/>
      <c r="K729" s="94"/>
      <c r="L729" s="94"/>
      <c r="M729" s="94"/>
      <c r="N729" s="94"/>
      <c r="O729" s="94"/>
    </row>
    <row r="730" spans="2:15" s="87" customFormat="1">
      <c r="B730" s="94"/>
      <c r="C730" s="94"/>
      <c r="D730" s="130"/>
      <c r="I730" s="93"/>
      <c r="J730" s="94"/>
      <c r="K730" s="94"/>
      <c r="L730" s="94"/>
      <c r="M730" s="94"/>
      <c r="N730" s="94"/>
      <c r="O730" s="94"/>
    </row>
    <row r="731" spans="2:15" s="87" customFormat="1">
      <c r="B731" s="94"/>
      <c r="C731" s="94"/>
      <c r="D731" s="130"/>
      <c r="I731" s="93"/>
      <c r="J731" s="94"/>
      <c r="K731" s="94"/>
      <c r="L731" s="94"/>
      <c r="M731" s="94"/>
      <c r="N731" s="94"/>
      <c r="O731" s="94"/>
    </row>
    <row r="732" spans="2:15" s="87" customFormat="1">
      <c r="B732" s="94"/>
      <c r="C732" s="94"/>
      <c r="D732" s="130"/>
      <c r="I732" s="93"/>
      <c r="J732" s="94"/>
      <c r="K732" s="94"/>
      <c r="L732" s="94"/>
      <c r="M732" s="94"/>
      <c r="N732" s="94"/>
      <c r="O732" s="94"/>
    </row>
    <row r="733" spans="2:15" s="87" customFormat="1">
      <c r="B733" s="94"/>
      <c r="C733" s="94"/>
      <c r="D733" s="130"/>
      <c r="I733" s="93"/>
      <c r="J733" s="94"/>
      <c r="K733" s="94"/>
      <c r="L733" s="94"/>
      <c r="M733" s="94"/>
      <c r="N733" s="94"/>
      <c r="O733" s="94"/>
    </row>
    <row r="734" spans="2:15" s="87" customFormat="1">
      <c r="B734" s="94"/>
      <c r="C734" s="94"/>
      <c r="D734" s="130"/>
      <c r="I734" s="93"/>
      <c r="J734" s="94"/>
      <c r="K734" s="94"/>
      <c r="L734" s="94"/>
      <c r="M734" s="94"/>
      <c r="N734" s="94"/>
      <c r="O734" s="94"/>
    </row>
    <row r="735" spans="2:15" s="87" customFormat="1">
      <c r="B735" s="94"/>
      <c r="C735" s="94"/>
      <c r="D735" s="130"/>
      <c r="I735" s="93"/>
      <c r="J735" s="94"/>
      <c r="K735" s="94"/>
      <c r="L735" s="94"/>
      <c r="M735" s="94"/>
      <c r="N735" s="94"/>
      <c r="O735" s="94"/>
    </row>
    <row r="736" spans="2:15" s="87" customFormat="1">
      <c r="B736" s="94"/>
      <c r="C736" s="94"/>
      <c r="D736" s="130"/>
      <c r="I736" s="93"/>
      <c r="J736" s="94"/>
      <c r="K736" s="94"/>
      <c r="L736" s="94"/>
      <c r="M736" s="94"/>
      <c r="N736" s="94"/>
      <c r="O736" s="94"/>
    </row>
    <row r="737" spans="2:15" s="87" customFormat="1">
      <c r="B737" s="94"/>
      <c r="C737" s="94"/>
      <c r="D737" s="130"/>
      <c r="I737" s="93"/>
      <c r="J737" s="94"/>
      <c r="K737" s="94"/>
      <c r="L737" s="94"/>
      <c r="M737" s="94"/>
      <c r="N737" s="94"/>
      <c r="O737" s="94"/>
    </row>
    <row r="738" spans="2:15" s="87" customFormat="1">
      <c r="B738" s="94"/>
      <c r="C738" s="94"/>
      <c r="D738" s="130"/>
      <c r="I738" s="93"/>
      <c r="J738" s="94"/>
      <c r="K738" s="94"/>
      <c r="L738" s="94"/>
      <c r="M738" s="94"/>
      <c r="N738" s="94"/>
      <c r="O738" s="94"/>
    </row>
    <row r="739" spans="2:15" s="87" customFormat="1">
      <c r="B739" s="94"/>
      <c r="C739" s="94"/>
      <c r="D739" s="130"/>
      <c r="I739" s="93"/>
      <c r="J739" s="94"/>
      <c r="K739" s="94"/>
      <c r="L739" s="94"/>
      <c r="M739" s="94"/>
      <c r="N739" s="94"/>
      <c r="O739" s="94"/>
    </row>
    <row r="740" spans="2:15" s="87" customFormat="1">
      <c r="B740" s="94"/>
      <c r="C740" s="94"/>
      <c r="D740" s="130"/>
      <c r="I740" s="93"/>
      <c r="J740" s="94"/>
      <c r="K740" s="94"/>
      <c r="L740" s="94"/>
      <c r="M740" s="94"/>
      <c r="N740" s="94"/>
      <c r="O740" s="94"/>
    </row>
    <row r="741" spans="2:15" s="87" customFormat="1">
      <c r="B741" s="94"/>
      <c r="C741" s="94"/>
      <c r="D741" s="130"/>
      <c r="I741" s="93"/>
      <c r="J741" s="94"/>
      <c r="K741" s="94"/>
      <c r="L741" s="94"/>
      <c r="M741" s="94"/>
      <c r="N741" s="94"/>
      <c r="O741" s="94"/>
    </row>
    <row r="742" spans="2:15" s="87" customFormat="1">
      <c r="B742" s="94"/>
      <c r="C742" s="94"/>
      <c r="D742" s="130"/>
      <c r="I742" s="93"/>
      <c r="J742" s="94"/>
      <c r="K742" s="94"/>
      <c r="L742" s="94"/>
      <c r="M742" s="94"/>
      <c r="N742" s="94"/>
      <c r="O742" s="94"/>
    </row>
    <row r="743" spans="2:15" s="87" customFormat="1">
      <c r="B743" s="94"/>
      <c r="C743" s="94"/>
      <c r="D743" s="130"/>
      <c r="I743" s="93"/>
      <c r="J743" s="94"/>
      <c r="K743" s="94"/>
      <c r="L743" s="94"/>
      <c r="M743" s="94"/>
      <c r="N743" s="94"/>
      <c r="O743" s="94"/>
    </row>
    <row r="744" spans="2:15" s="87" customFormat="1">
      <c r="B744" s="94"/>
      <c r="C744" s="94"/>
      <c r="D744" s="130"/>
      <c r="I744" s="93"/>
      <c r="J744" s="94"/>
      <c r="K744" s="94"/>
      <c r="L744" s="94"/>
      <c r="M744" s="94"/>
      <c r="N744" s="94"/>
      <c r="O744" s="94"/>
    </row>
    <row r="745" spans="2:15" s="87" customFormat="1">
      <c r="B745" s="94"/>
      <c r="C745" s="94"/>
      <c r="D745" s="130"/>
      <c r="I745" s="93"/>
      <c r="J745" s="94"/>
      <c r="K745" s="94"/>
      <c r="L745" s="94"/>
      <c r="M745" s="94"/>
      <c r="N745" s="94"/>
      <c r="O745" s="94"/>
    </row>
    <row r="746" spans="2:15" s="87" customFormat="1">
      <c r="B746" s="94"/>
      <c r="C746" s="94"/>
      <c r="D746" s="130"/>
      <c r="I746" s="93"/>
      <c r="J746" s="94"/>
      <c r="K746" s="94"/>
      <c r="L746" s="94"/>
      <c r="M746" s="94"/>
      <c r="N746" s="94"/>
      <c r="O746" s="94"/>
    </row>
    <row r="747" spans="2:15" s="87" customFormat="1">
      <c r="B747" s="94"/>
      <c r="C747" s="94"/>
      <c r="D747" s="130"/>
      <c r="I747" s="93"/>
      <c r="J747" s="94"/>
      <c r="K747" s="94"/>
      <c r="L747" s="94"/>
      <c r="M747" s="94"/>
      <c r="N747" s="94"/>
      <c r="O747" s="94"/>
    </row>
    <row r="748" spans="2:15" s="87" customFormat="1">
      <c r="B748" s="94"/>
      <c r="C748" s="94"/>
      <c r="D748" s="130"/>
      <c r="I748" s="93"/>
      <c r="J748" s="94"/>
      <c r="K748" s="94"/>
      <c r="L748" s="94"/>
      <c r="M748" s="94"/>
      <c r="N748" s="94"/>
      <c r="O748" s="94"/>
    </row>
    <row r="749" spans="2:15" s="87" customFormat="1">
      <c r="B749" s="94"/>
      <c r="C749" s="94"/>
      <c r="D749" s="130"/>
      <c r="I749" s="93"/>
      <c r="J749" s="94"/>
      <c r="K749" s="94"/>
      <c r="L749" s="94"/>
      <c r="M749" s="94"/>
      <c r="N749" s="94"/>
      <c r="O749" s="94"/>
    </row>
    <row r="750" spans="2:15" s="87" customFormat="1">
      <c r="B750" s="94"/>
      <c r="C750" s="94"/>
      <c r="D750" s="130"/>
      <c r="I750" s="93"/>
      <c r="J750" s="94"/>
      <c r="K750" s="94"/>
      <c r="L750" s="94"/>
      <c r="M750" s="94"/>
      <c r="N750" s="94"/>
      <c r="O750" s="94"/>
    </row>
    <row r="751" spans="2:15" s="87" customFormat="1">
      <c r="B751" s="94"/>
      <c r="C751" s="94"/>
      <c r="D751" s="130"/>
      <c r="I751" s="93"/>
      <c r="J751" s="94"/>
      <c r="K751" s="94"/>
      <c r="L751" s="94"/>
      <c r="M751" s="94"/>
      <c r="N751" s="94"/>
      <c r="O751" s="94"/>
    </row>
    <row r="752" spans="2:15" s="87" customFormat="1">
      <c r="B752" s="94"/>
      <c r="C752" s="94"/>
      <c r="D752" s="130"/>
      <c r="I752" s="93"/>
      <c r="J752" s="94"/>
      <c r="K752" s="94"/>
      <c r="L752" s="94"/>
      <c r="M752" s="94"/>
      <c r="N752" s="94"/>
      <c r="O752" s="94"/>
    </row>
    <row r="753" spans="2:15" s="87" customFormat="1">
      <c r="B753" s="94"/>
      <c r="C753" s="94"/>
      <c r="D753" s="130"/>
      <c r="I753" s="93"/>
      <c r="J753" s="94"/>
      <c r="K753" s="94"/>
      <c r="L753" s="94"/>
      <c r="M753" s="94"/>
      <c r="N753" s="94"/>
      <c r="O753" s="94"/>
    </row>
    <row r="754" spans="2:15" s="87" customFormat="1">
      <c r="B754" s="94"/>
      <c r="C754" s="94"/>
      <c r="D754" s="130"/>
      <c r="I754" s="93"/>
      <c r="J754" s="94"/>
      <c r="K754" s="94"/>
      <c r="L754" s="94"/>
      <c r="M754" s="94"/>
      <c r="N754" s="94"/>
      <c r="O754" s="94"/>
    </row>
    <row r="755" spans="2:15" s="87" customFormat="1">
      <c r="B755" s="94"/>
      <c r="C755" s="94"/>
      <c r="D755" s="130"/>
      <c r="I755" s="93"/>
      <c r="J755" s="94"/>
      <c r="K755" s="94"/>
      <c r="L755" s="94"/>
      <c r="M755" s="94"/>
      <c r="N755" s="94"/>
      <c r="O755" s="94"/>
    </row>
    <row r="756" spans="2:15" s="87" customFormat="1">
      <c r="B756" s="94"/>
      <c r="C756" s="94"/>
      <c r="D756" s="130"/>
      <c r="I756" s="93"/>
      <c r="J756" s="94"/>
      <c r="K756" s="94"/>
      <c r="L756" s="94"/>
      <c r="M756" s="94"/>
      <c r="N756" s="94"/>
      <c r="O756" s="94"/>
    </row>
    <row r="757" spans="2:15" s="87" customFormat="1">
      <c r="B757" s="94"/>
      <c r="C757" s="94"/>
      <c r="D757" s="130"/>
      <c r="I757" s="93"/>
      <c r="J757" s="94"/>
      <c r="K757" s="94"/>
      <c r="L757" s="94"/>
      <c r="M757" s="94"/>
      <c r="N757" s="94"/>
      <c r="O757" s="94"/>
    </row>
    <row r="758" spans="2:15" s="87" customFormat="1">
      <c r="B758" s="94"/>
      <c r="C758" s="94"/>
      <c r="D758" s="130"/>
      <c r="I758" s="93"/>
      <c r="J758" s="94"/>
      <c r="K758" s="94"/>
      <c r="L758" s="94"/>
      <c r="M758" s="94"/>
      <c r="N758" s="94"/>
      <c r="O758" s="94"/>
    </row>
    <row r="759" spans="2:15" s="87" customFormat="1">
      <c r="B759" s="94"/>
      <c r="C759" s="94"/>
      <c r="D759" s="130"/>
      <c r="I759" s="93"/>
      <c r="J759" s="94"/>
      <c r="K759" s="94"/>
      <c r="L759" s="94"/>
      <c r="M759" s="94"/>
      <c r="N759" s="94"/>
      <c r="O759" s="94"/>
    </row>
    <row r="760" spans="2:15" s="87" customFormat="1">
      <c r="B760" s="94"/>
      <c r="C760" s="94"/>
      <c r="D760" s="130"/>
      <c r="I760" s="93"/>
      <c r="J760" s="94"/>
      <c r="K760" s="94"/>
      <c r="L760" s="94"/>
      <c r="M760" s="94"/>
      <c r="N760" s="94"/>
      <c r="O760" s="94"/>
    </row>
    <row r="761" spans="2:15" s="87" customFormat="1">
      <c r="B761" s="94"/>
      <c r="C761" s="94"/>
      <c r="D761" s="130"/>
      <c r="I761" s="93"/>
      <c r="J761" s="94"/>
      <c r="K761" s="94"/>
      <c r="L761" s="94"/>
      <c r="M761" s="94"/>
      <c r="N761" s="94"/>
      <c r="O761" s="94"/>
    </row>
    <row r="762" spans="2:15" s="87" customFormat="1">
      <c r="B762" s="94"/>
      <c r="C762" s="94"/>
      <c r="D762" s="130"/>
      <c r="I762" s="93"/>
      <c r="J762" s="94"/>
      <c r="K762" s="94"/>
      <c r="L762" s="94"/>
      <c r="M762" s="94"/>
      <c r="N762" s="94"/>
      <c r="O762" s="94"/>
    </row>
    <row r="763" spans="2:15" s="87" customFormat="1">
      <c r="B763" s="94"/>
      <c r="C763" s="94"/>
      <c r="D763" s="130"/>
      <c r="I763" s="93"/>
      <c r="J763" s="94"/>
      <c r="K763" s="94"/>
      <c r="L763" s="94"/>
      <c r="M763" s="94"/>
      <c r="N763" s="94"/>
      <c r="O763" s="94"/>
    </row>
    <row r="764" spans="2:15" s="87" customFormat="1">
      <c r="B764" s="94"/>
      <c r="C764" s="94"/>
      <c r="D764" s="130"/>
      <c r="I764" s="93"/>
      <c r="J764" s="94"/>
      <c r="K764" s="94"/>
      <c r="L764" s="94"/>
      <c r="M764" s="94"/>
      <c r="N764" s="94"/>
      <c r="O764" s="94"/>
    </row>
    <row r="765" spans="2:15" s="87" customFormat="1">
      <c r="B765" s="94"/>
      <c r="C765" s="94"/>
      <c r="D765" s="130"/>
      <c r="I765" s="93"/>
      <c r="J765" s="94"/>
      <c r="K765" s="94"/>
      <c r="L765" s="94"/>
      <c r="M765" s="94"/>
      <c r="N765" s="94"/>
      <c r="O765" s="94"/>
    </row>
    <row r="766" spans="2:15" s="87" customFormat="1">
      <c r="B766" s="94"/>
      <c r="C766" s="94"/>
      <c r="D766" s="130"/>
      <c r="I766" s="93"/>
      <c r="J766" s="94"/>
      <c r="K766" s="94"/>
      <c r="L766" s="94"/>
      <c r="M766" s="94"/>
      <c r="N766" s="94"/>
      <c r="O766" s="94"/>
    </row>
    <row r="767" spans="2:15" s="87" customFormat="1">
      <c r="B767" s="94"/>
      <c r="C767" s="94"/>
      <c r="D767" s="130"/>
      <c r="I767" s="93"/>
      <c r="J767" s="94"/>
      <c r="K767" s="94"/>
      <c r="L767" s="94"/>
      <c r="M767" s="94"/>
      <c r="N767" s="94"/>
      <c r="O767" s="94"/>
    </row>
    <row r="768" spans="2:15" s="87" customFormat="1">
      <c r="B768" s="94"/>
      <c r="C768" s="94"/>
      <c r="D768" s="130"/>
      <c r="I768" s="93"/>
      <c r="J768" s="94"/>
      <c r="K768" s="94"/>
      <c r="L768" s="94"/>
      <c r="M768" s="94"/>
      <c r="N768" s="94"/>
      <c r="O768" s="94"/>
    </row>
    <row r="769" spans="2:15" s="87" customFormat="1">
      <c r="B769" s="94"/>
      <c r="C769" s="94"/>
      <c r="D769" s="130"/>
      <c r="I769" s="93"/>
      <c r="J769" s="94"/>
      <c r="K769" s="94"/>
      <c r="L769" s="94"/>
      <c r="M769" s="94"/>
      <c r="N769" s="94"/>
      <c r="O769" s="94"/>
    </row>
    <row r="770" spans="2:15" s="87" customFormat="1">
      <c r="B770" s="94"/>
      <c r="C770" s="94"/>
      <c r="D770" s="130"/>
      <c r="I770" s="93"/>
      <c r="J770" s="94"/>
      <c r="K770" s="94"/>
      <c r="L770" s="94"/>
      <c r="M770" s="94"/>
      <c r="N770" s="94"/>
      <c r="O770" s="94"/>
    </row>
    <row r="771" spans="2:15" s="87" customFormat="1">
      <c r="B771" s="94"/>
      <c r="C771" s="94"/>
      <c r="D771" s="130"/>
      <c r="I771" s="93"/>
      <c r="J771" s="94"/>
      <c r="K771" s="94"/>
      <c r="L771" s="94"/>
      <c r="M771" s="94"/>
      <c r="N771" s="94"/>
      <c r="O771" s="94"/>
    </row>
    <row r="772" spans="2:15" s="87" customFormat="1">
      <c r="B772" s="94"/>
      <c r="C772" s="94"/>
      <c r="D772" s="130"/>
      <c r="I772" s="93"/>
      <c r="J772" s="94"/>
      <c r="K772" s="94"/>
      <c r="L772" s="94"/>
      <c r="M772" s="94"/>
      <c r="N772" s="94"/>
      <c r="O772" s="94"/>
    </row>
    <row r="773" spans="2:15" s="87" customFormat="1">
      <c r="B773" s="94"/>
      <c r="C773" s="94"/>
      <c r="D773" s="130"/>
      <c r="I773" s="93"/>
      <c r="J773" s="94"/>
      <c r="K773" s="94"/>
      <c r="L773" s="94"/>
      <c r="M773" s="94"/>
      <c r="N773" s="94"/>
      <c r="O773" s="94"/>
    </row>
    <row r="774" spans="2:15" s="87" customFormat="1">
      <c r="B774" s="94"/>
      <c r="C774" s="94"/>
      <c r="D774" s="130"/>
      <c r="I774" s="93"/>
      <c r="J774" s="94"/>
      <c r="K774" s="94"/>
      <c r="L774" s="94"/>
      <c r="M774" s="94"/>
      <c r="N774" s="94"/>
      <c r="O774" s="94"/>
    </row>
    <row r="775" spans="2:15" s="87" customFormat="1">
      <c r="B775" s="94"/>
      <c r="C775" s="94"/>
      <c r="D775" s="130"/>
      <c r="I775" s="93"/>
      <c r="J775" s="94"/>
      <c r="K775" s="94"/>
      <c r="L775" s="94"/>
      <c r="M775" s="94"/>
      <c r="N775" s="94"/>
      <c r="O775" s="94"/>
    </row>
    <row r="776" spans="2:15" s="87" customFormat="1">
      <c r="B776" s="94"/>
      <c r="C776" s="94"/>
      <c r="D776" s="130"/>
      <c r="I776" s="93"/>
      <c r="J776" s="94"/>
      <c r="K776" s="94"/>
      <c r="L776" s="94"/>
      <c r="M776" s="94"/>
      <c r="N776" s="94"/>
      <c r="O776" s="94"/>
    </row>
    <row r="777" spans="2:15" s="87" customFormat="1">
      <c r="B777" s="94"/>
      <c r="C777" s="94"/>
      <c r="D777" s="130"/>
      <c r="I777" s="93"/>
      <c r="J777" s="94"/>
      <c r="K777" s="94"/>
      <c r="L777" s="94"/>
      <c r="M777" s="94"/>
      <c r="N777" s="94"/>
      <c r="O777" s="94"/>
    </row>
    <row r="778" spans="2:15" s="87" customFormat="1">
      <c r="B778" s="94"/>
      <c r="C778" s="94"/>
      <c r="D778" s="130"/>
      <c r="I778" s="93"/>
      <c r="J778" s="94"/>
      <c r="K778" s="94"/>
      <c r="L778" s="94"/>
      <c r="M778" s="94"/>
      <c r="N778" s="94"/>
      <c r="O778" s="94"/>
    </row>
    <row r="779" spans="2:15" s="87" customFormat="1">
      <c r="B779" s="94"/>
      <c r="C779" s="94"/>
      <c r="D779" s="130"/>
      <c r="I779" s="93"/>
      <c r="J779" s="94"/>
      <c r="K779" s="94"/>
      <c r="L779" s="94"/>
      <c r="M779" s="94"/>
      <c r="N779" s="94"/>
      <c r="O779" s="94"/>
    </row>
    <row r="780" spans="2:15" s="87" customFormat="1">
      <c r="B780" s="94"/>
      <c r="C780" s="94"/>
      <c r="D780" s="130"/>
      <c r="I780" s="93"/>
      <c r="J780" s="94"/>
      <c r="K780" s="94"/>
      <c r="L780" s="94"/>
      <c r="M780" s="94"/>
      <c r="N780" s="94"/>
      <c r="O780" s="94"/>
    </row>
    <row r="781" spans="2:15" s="87" customFormat="1">
      <c r="B781" s="94"/>
      <c r="C781" s="94"/>
      <c r="D781" s="130"/>
      <c r="I781" s="93"/>
      <c r="J781" s="94"/>
      <c r="K781" s="94"/>
      <c r="L781" s="94"/>
      <c r="M781" s="94"/>
      <c r="N781" s="94"/>
      <c r="O781" s="94"/>
    </row>
    <row r="782" spans="2:15" s="87" customFormat="1">
      <c r="B782" s="94"/>
      <c r="C782" s="94"/>
      <c r="D782" s="130"/>
      <c r="I782" s="93"/>
      <c r="J782" s="94"/>
      <c r="K782" s="94"/>
      <c r="L782" s="94"/>
      <c r="M782" s="94"/>
      <c r="N782" s="94"/>
      <c r="O782" s="94"/>
    </row>
    <row r="783" spans="2:15" s="87" customFormat="1">
      <c r="B783" s="94"/>
      <c r="C783" s="94"/>
      <c r="D783" s="130"/>
      <c r="I783" s="93"/>
      <c r="J783" s="94"/>
      <c r="K783" s="94"/>
      <c r="L783" s="94"/>
      <c r="M783" s="94"/>
      <c r="N783" s="94"/>
      <c r="O783" s="94"/>
    </row>
    <row r="784" spans="2:15" s="87" customFormat="1">
      <c r="B784" s="94"/>
      <c r="C784" s="94"/>
      <c r="D784" s="130"/>
      <c r="I784" s="93"/>
      <c r="J784" s="94"/>
      <c r="K784" s="94"/>
      <c r="L784" s="94"/>
      <c r="M784" s="94"/>
      <c r="N784" s="94"/>
      <c r="O784" s="94"/>
    </row>
    <row r="785" spans="2:15" s="87" customFormat="1">
      <c r="B785" s="94"/>
      <c r="C785" s="94"/>
      <c r="D785" s="130"/>
      <c r="I785" s="93"/>
      <c r="J785" s="94"/>
      <c r="K785" s="94"/>
      <c r="L785" s="94"/>
      <c r="M785" s="94"/>
      <c r="N785" s="94"/>
      <c r="O785" s="94"/>
    </row>
    <row r="786" spans="2:15" s="87" customFormat="1">
      <c r="B786" s="94"/>
      <c r="C786" s="94"/>
      <c r="D786" s="130"/>
      <c r="I786" s="93"/>
      <c r="J786" s="94"/>
      <c r="K786" s="94"/>
      <c r="L786" s="94"/>
      <c r="M786" s="94"/>
      <c r="N786" s="94"/>
      <c r="O786" s="94"/>
    </row>
    <row r="787" spans="2:15" s="87" customFormat="1">
      <c r="B787" s="94"/>
      <c r="C787" s="94"/>
      <c r="D787" s="130"/>
      <c r="I787" s="93"/>
      <c r="J787" s="94"/>
      <c r="K787" s="94"/>
      <c r="L787" s="94"/>
      <c r="M787" s="94"/>
      <c r="N787" s="94"/>
      <c r="O787" s="94"/>
    </row>
    <row r="788" spans="2:15" s="87" customFormat="1">
      <c r="B788" s="94"/>
      <c r="C788" s="94"/>
      <c r="D788" s="130"/>
      <c r="I788" s="93"/>
      <c r="J788" s="94"/>
      <c r="K788" s="94"/>
      <c r="L788" s="94"/>
      <c r="M788" s="94"/>
      <c r="N788" s="94"/>
      <c r="O788" s="94"/>
    </row>
    <row r="789" spans="2:15" s="87" customFormat="1">
      <c r="B789" s="94"/>
      <c r="C789" s="94"/>
      <c r="D789" s="130"/>
      <c r="I789" s="93"/>
      <c r="J789" s="94"/>
      <c r="K789" s="94"/>
      <c r="L789" s="94"/>
      <c r="M789" s="94"/>
      <c r="N789" s="94"/>
      <c r="O789" s="94"/>
    </row>
    <row r="790" spans="2:15" s="87" customFormat="1">
      <c r="B790" s="94"/>
      <c r="C790" s="94"/>
      <c r="D790" s="130"/>
      <c r="I790" s="93"/>
      <c r="J790" s="94"/>
      <c r="K790" s="94"/>
      <c r="L790" s="94"/>
      <c r="M790" s="94"/>
      <c r="N790" s="94"/>
      <c r="O790" s="94"/>
    </row>
    <row r="791" spans="2:15" s="87" customFormat="1">
      <c r="B791" s="94"/>
      <c r="C791" s="94"/>
      <c r="D791" s="130"/>
      <c r="I791" s="93"/>
      <c r="J791" s="94"/>
      <c r="K791" s="94"/>
      <c r="L791" s="94"/>
      <c r="M791" s="94"/>
      <c r="N791" s="94"/>
      <c r="O791" s="94"/>
    </row>
    <row r="792" spans="2:15" s="87" customFormat="1">
      <c r="B792" s="94"/>
      <c r="C792" s="94"/>
      <c r="D792" s="130"/>
      <c r="I792" s="93"/>
      <c r="J792" s="94"/>
      <c r="K792" s="94"/>
      <c r="L792" s="94"/>
      <c r="M792" s="94"/>
      <c r="N792" s="94"/>
      <c r="O792" s="94"/>
    </row>
    <row r="793" spans="2:15" s="87" customFormat="1">
      <c r="B793" s="94"/>
      <c r="C793" s="94"/>
      <c r="D793" s="130"/>
      <c r="I793" s="93"/>
      <c r="J793" s="94"/>
      <c r="K793" s="94"/>
      <c r="L793" s="94"/>
      <c r="M793" s="94"/>
      <c r="N793" s="94"/>
      <c r="O793" s="94"/>
    </row>
    <row r="794" spans="2:15" s="87" customFormat="1">
      <c r="B794" s="94"/>
      <c r="C794" s="94"/>
      <c r="D794" s="130"/>
      <c r="I794" s="93"/>
      <c r="J794" s="94"/>
      <c r="K794" s="94"/>
      <c r="L794" s="94"/>
      <c r="M794" s="94"/>
      <c r="N794" s="94"/>
      <c r="O794" s="94"/>
    </row>
    <row r="795" spans="2:15" s="87" customFormat="1">
      <c r="B795" s="94"/>
      <c r="C795" s="94"/>
      <c r="D795" s="130"/>
      <c r="I795" s="93"/>
      <c r="J795" s="94"/>
      <c r="K795" s="94"/>
      <c r="L795" s="94"/>
      <c r="M795" s="94"/>
      <c r="N795" s="94"/>
      <c r="O795" s="94"/>
    </row>
    <row r="796" spans="2:15" s="87" customFormat="1">
      <c r="B796" s="94"/>
      <c r="C796" s="94"/>
      <c r="D796" s="130"/>
      <c r="I796" s="93"/>
      <c r="J796" s="94"/>
      <c r="K796" s="94"/>
      <c r="L796" s="94"/>
      <c r="M796" s="94"/>
      <c r="N796" s="94"/>
      <c r="O796" s="94"/>
    </row>
    <row r="797" spans="2:15" s="87" customFormat="1">
      <c r="B797" s="94"/>
      <c r="C797" s="94"/>
      <c r="D797" s="130"/>
      <c r="I797" s="93"/>
      <c r="J797" s="94"/>
      <c r="K797" s="94"/>
      <c r="L797" s="94"/>
      <c r="M797" s="94"/>
      <c r="N797" s="94"/>
      <c r="O797" s="94"/>
    </row>
    <row r="798" spans="2:15" s="87" customFormat="1">
      <c r="B798" s="94"/>
      <c r="C798" s="94"/>
      <c r="D798" s="130"/>
      <c r="I798" s="93"/>
      <c r="J798" s="94"/>
      <c r="K798" s="94"/>
      <c r="L798" s="94"/>
      <c r="M798" s="94"/>
      <c r="N798" s="94"/>
      <c r="O798" s="94"/>
    </row>
    <row r="799" spans="2:15" s="87" customFormat="1">
      <c r="B799" s="94"/>
      <c r="C799" s="94"/>
      <c r="D799" s="130"/>
      <c r="I799" s="93"/>
      <c r="J799" s="94"/>
      <c r="K799" s="94"/>
      <c r="L799" s="94"/>
      <c r="M799" s="94"/>
      <c r="N799" s="94"/>
      <c r="O799" s="94"/>
    </row>
    <row r="800" spans="2:15" s="87" customFormat="1">
      <c r="B800" s="94"/>
      <c r="C800" s="94"/>
      <c r="D800" s="130"/>
      <c r="I800" s="93"/>
      <c r="J800" s="94"/>
      <c r="K800" s="94"/>
      <c r="L800" s="94"/>
      <c r="M800" s="94"/>
      <c r="N800" s="94"/>
      <c r="O800" s="94"/>
    </row>
    <row r="801" spans="2:15" s="87" customFormat="1">
      <c r="B801" s="94"/>
      <c r="C801" s="94"/>
      <c r="D801" s="130"/>
      <c r="I801" s="93"/>
      <c r="J801" s="94"/>
      <c r="K801" s="94"/>
      <c r="L801" s="94"/>
      <c r="M801" s="94"/>
      <c r="N801" s="94"/>
      <c r="O801" s="94"/>
    </row>
    <row r="802" spans="2:15" s="87" customFormat="1">
      <c r="B802" s="94"/>
      <c r="C802" s="94"/>
      <c r="D802" s="130"/>
      <c r="I802" s="93"/>
      <c r="J802" s="94"/>
      <c r="K802" s="94"/>
      <c r="L802" s="94"/>
      <c r="M802" s="94"/>
      <c r="N802" s="94"/>
      <c r="O802" s="94"/>
    </row>
    <row r="803" spans="2:15" s="87" customFormat="1">
      <c r="B803" s="94"/>
      <c r="C803" s="94"/>
      <c r="D803" s="130"/>
      <c r="I803" s="93"/>
      <c r="J803" s="94"/>
      <c r="K803" s="94"/>
      <c r="L803" s="94"/>
      <c r="M803" s="94"/>
      <c r="N803" s="94"/>
      <c r="O803" s="94"/>
    </row>
    <row r="804" spans="2:15" s="87" customFormat="1">
      <c r="B804" s="94"/>
      <c r="C804" s="94"/>
      <c r="D804" s="130"/>
      <c r="I804" s="93"/>
      <c r="J804" s="94"/>
      <c r="K804" s="94"/>
      <c r="L804" s="94"/>
      <c r="M804" s="94"/>
      <c r="N804" s="94"/>
      <c r="O804" s="94"/>
    </row>
    <row r="805" spans="2:15" s="87" customFormat="1">
      <c r="B805" s="94"/>
      <c r="C805" s="94"/>
      <c r="D805" s="130"/>
      <c r="I805" s="93"/>
      <c r="J805" s="94"/>
      <c r="K805" s="94"/>
      <c r="L805" s="94"/>
      <c r="M805" s="94"/>
      <c r="N805" s="94"/>
      <c r="O805" s="94"/>
    </row>
    <row r="806" spans="2:15" s="87" customFormat="1">
      <c r="B806" s="94"/>
      <c r="C806" s="94"/>
      <c r="D806" s="130"/>
      <c r="I806" s="93"/>
      <c r="J806" s="94"/>
      <c r="K806" s="94"/>
      <c r="L806" s="94"/>
      <c r="M806" s="94"/>
      <c r="N806" s="94"/>
      <c r="O806" s="94"/>
    </row>
    <row r="807" spans="2:15" s="87" customFormat="1">
      <c r="B807" s="94"/>
      <c r="C807" s="94"/>
      <c r="D807" s="130"/>
      <c r="I807" s="93"/>
      <c r="J807" s="94"/>
      <c r="K807" s="94"/>
      <c r="L807" s="94"/>
      <c r="M807" s="94"/>
      <c r="N807" s="94"/>
      <c r="O807" s="94"/>
    </row>
    <row r="808" spans="2:15" s="87" customFormat="1">
      <c r="B808" s="94"/>
      <c r="C808" s="94"/>
      <c r="D808" s="130"/>
      <c r="I808" s="93"/>
      <c r="J808" s="94"/>
      <c r="K808" s="94"/>
      <c r="L808" s="94"/>
      <c r="M808" s="94"/>
      <c r="N808" s="94"/>
      <c r="O808" s="94"/>
    </row>
    <row r="809" spans="2:15" s="87" customFormat="1">
      <c r="B809" s="94"/>
      <c r="C809" s="94"/>
      <c r="D809" s="130"/>
      <c r="I809" s="93"/>
      <c r="J809" s="94"/>
      <c r="K809" s="94"/>
      <c r="L809" s="94"/>
      <c r="M809" s="94"/>
      <c r="N809" s="94"/>
      <c r="O809" s="94"/>
    </row>
    <row r="810" spans="2:15" s="87" customFormat="1">
      <c r="B810" s="94"/>
      <c r="C810" s="94"/>
      <c r="D810" s="130"/>
      <c r="I810" s="93"/>
      <c r="J810" s="94"/>
      <c r="K810" s="94"/>
      <c r="L810" s="94"/>
      <c r="M810" s="94"/>
      <c r="N810" s="94"/>
      <c r="O810" s="94"/>
    </row>
    <row r="811" spans="2:15" s="87" customFormat="1">
      <c r="B811" s="94"/>
      <c r="C811" s="94"/>
      <c r="D811" s="130"/>
      <c r="I811" s="93"/>
      <c r="J811" s="94"/>
      <c r="K811" s="94"/>
      <c r="L811" s="94"/>
      <c r="M811" s="94"/>
      <c r="N811" s="94"/>
      <c r="O811" s="94"/>
    </row>
    <row r="812" spans="2:15" s="87" customFormat="1">
      <c r="B812" s="94"/>
      <c r="C812" s="94"/>
      <c r="D812" s="130"/>
      <c r="I812" s="93"/>
      <c r="J812" s="94"/>
      <c r="K812" s="94"/>
      <c r="L812" s="94"/>
      <c r="M812" s="94"/>
      <c r="N812" s="94"/>
      <c r="O812" s="94"/>
    </row>
    <row r="813" spans="2:15" s="87" customFormat="1">
      <c r="B813" s="94"/>
      <c r="C813" s="94"/>
      <c r="D813" s="130"/>
      <c r="I813" s="93"/>
      <c r="J813" s="94"/>
      <c r="K813" s="94"/>
      <c r="L813" s="94"/>
      <c r="M813" s="94"/>
      <c r="N813" s="94"/>
      <c r="O813" s="94"/>
    </row>
    <row r="814" spans="2:15" s="87" customFormat="1">
      <c r="B814" s="94"/>
      <c r="C814" s="94"/>
      <c r="D814" s="130"/>
      <c r="I814" s="93"/>
      <c r="J814" s="94"/>
      <c r="K814" s="94"/>
      <c r="L814" s="94"/>
      <c r="M814" s="94"/>
      <c r="N814" s="94"/>
      <c r="O814" s="94"/>
    </row>
    <row r="815" spans="2:15" s="87" customFormat="1">
      <c r="B815" s="94"/>
      <c r="C815" s="94"/>
      <c r="D815" s="130"/>
      <c r="I815" s="93"/>
      <c r="J815" s="94"/>
      <c r="K815" s="94"/>
      <c r="L815" s="94"/>
      <c r="M815" s="94"/>
      <c r="N815" s="94"/>
      <c r="O815" s="94"/>
    </row>
    <row r="816" spans="2:15" s="87" customFormat="1">
      <c r="B816" s="94"/>
      <c r="C816" s="94"/>
      <c r="D816" s="130"/>
      <c r="I816" s="93"/>
      <c r="J816" s="94"/>
      <c r="K816" s="94"/>
      <c r="L816" s="94"/>
      <c r="M816" s="94"/>
      <c r="N816" s="94"/>
      <c r="O816" s="94"/>
    </row>
    <row r="817" spans="2:15" s="87" customFormat="1">
      <c r="B817" s="94"/>
      <c r="C817" s="94"/>
      <c r="D817" s="130"/>
      <c r="I817" s="93"/>
      <c r="J817" s="94"/>
      <c r="K817" s="94"/>
      <c r="L817" s="94"/>
      <c r="M817" s="94"/>
      <c r="N817" s="94"/>
      <c r="O817" s="94"/>
    </row>
    <row r="818" spans="2:15" s="87" customFormat="1">
      <c r="B818" s="94"/>
      <c r="C818" s="94"/>
      <c r="D818" s="130"/>
      <c r="I818" s="93"/>
      <c r="J818" s="94"/>
      <c r="K818" s="94"/>
      <c r="L818" s="94"/>
      <c r="M818" s="94"/>
      <c r="N818" s="94"/>
      <c r="O818" s="94"/>
    </row>
    <row r="819" spans="2:15" s="87" customFormat="1">
      <c r="B819" s="94"/>
      <c r="C819" s="94"/>
      <c r="D819" s="130"/>
      <c r="I819" s="93"/>
      <c r="J819" s="94"/>
      <c r="K819" s="94"/>
      <c r="L819" s="94"/>
      <c r="M819" s="94"/>
      <c r="N819" s="94"/>
      <c r="O819" s="94"/>
    </row>
    <row r="820" spans="2:15" s="87" customFormat="1">
      <c r="B820" s="94"/>
      <c r="C820" s="94"/>
      <c r="D820" s="130"/>
      <c r="I820" s="93"/>
      <c r="J820" s="94"/>
      <c r="K820" s="94"/>
      <c r="L820" s="94"/>
      <c r="M820" s="94"/>
      <c r="N820" s="94"/>
      <c r="O820" s="94"/>
    </row>
    <row r="821" spans="2:15" s="87" customFormat="1">
      <c r="B821" s="94"/>
      <c r="C821" s="94"/>
      <c r="D821" s="130"/>
      <c r="I821" s="93"/>
      <c r="J821" s="94"/>
      <c r="K821" s="94"/>
      <c r="L821" s="94"/>
      <c r="M821" s="94"/>
      <c r="N821" s="94"/>
      <c r="O821" s="94"/>
    </row>
    <row r="822" spans="2:15" s="87" customFormat="1">
      <c r="B822" s="94"/>
      <c r="C822" s="94"/>
      <c r="D822" s="130"/>
      <c r="I822" s="93"/>
      <c r="J822" s="94"/>
      <c r="K822" s="94"/>
      <c r="L822" s="94"/>
      <c r="M822" s="94"/>
      <c r="N822" s="94"/>
      <c r="O822" s="94"/>
    </row>
    <row r="823" spans="2:15" s="87" customFormat="1">
      <c r="B823" s="94"/>
      <c r="C823" s="94"/>
      <c r="D823" s="130"/>
      <c r="I823" s="93"/>
      <c r="J823" s="94"/>
      <c r="K823" s="94"/>
      <c r="L823" s="94"/>
      <c r="M823" s="94"/>
      <c r="N823" s="94"/>
      <c r="O823" s="94"/>
    </row>
    <row r="824" spans="2:15" s="87" customFormat="1">
      <c r="B824" s="94"/>
      <c r="C824" s="94"/>
      <c r="D824" s="130"/>
      <c r="I824" s="93"/>
      <c r="J824" s="94"/>
      <c r="K824" s="94"/>
      <c r="L824" s="94"/>
      <c r="M824" s="94"/>
      <c r="N824" s="94"/>
      <c r="O824" s="94"/>
    </row>
    <row r="825" spans="2:15" s="87" customFormat="1">
      <c r="B825" s="94"/>
      <c r="C825" s="94"/>
      <c r="D825" s="130"/>
      <c r="I825" s="93"/>
      <c r="J825" s="94"/>
      <c r="K825" s="94"/>
      <c r="L825" s="94"/>
      <c r="M825" s="94"/>
      <c r="N825" s="94"/>
      <c r="O825" s="94"/>
    </row>
    <row r="826" spans="2:15" s="87" customFormat="1">
      <c r="B826" s="94"/>
      <c r="C826" s="94"/>
      <c r="D826" s="130"/>
      <c r="I826" s="93"/>
      <c r="J826" s="94"/>
      <c r="K826" s="94"/>
      <c r="L826" s="94"/>
      <c r="M826" s="94"/>
      <c r="N826" s="94"/>
      <c r="O826" s="94"/>
    </row>
    <row r="827" spans="2:15" s="87" customFormat="1">
      <c r="B827" s="94"/>
      <c r="C827" s="94"/>
      <c r="D827" s="130"/>
      <c r="I827" s="93"/>
      <c r="J827" s="94"/>
      <c r="K827" s="94"/>
      <c r="L827" s="94"/>
      <c r="M827" s="94"/>
      <c r="N827" s="94"/>
      <c r="O827" s="94"/>
    </row>
    <row r="828" spans="2:15" s="87" customFormat="1">
      <c r="B828" s="94"/>
      <c r="C828" s="94"/>
      <c r="D828" s="130"/>
      <c r="I828" s="93"/>
      <c r="J828" s="94"/>
      <c r="K828" s="94"/>
      <c r="L828" s="94"/>
      <c r="M828" s="94"/>
      <c r="N828" s="94"/>
      <c r="O828" s="94"/>
    </row>
    <row r="829" spans="2:15" s="87" customFormat="1">
      <c r="B829" s="94"/>
      <c r="C829" s="94"/>
      <c r="D829" s="130"/>
      <c r="I829" s="93"/>
      <c r="J829" s="94"/>
      <c r="K829" s="94"/>
      <c r="L829" s="94"/>
      <c r="M829" s="94"/>
      <c r="N829" s="94"/>
      <c r="O829" s="94"/>
    </row>
    <row r="830" spans="2:15" s="87" customFormat="1">
      <c r="B830" s="94"/>
      <c r="C830" s="94"/>
      <c r="D830" s="130"/>
      <c r="I830" s="93"/>
      <c r="J830" s="94"/>
      <c r="K830" s="94"/>
      <c r="L830" s="94"/>
      <c r="M830" s="94"/>
      <c r="N830" s="94"/>
      <c r="O830" s="94"/>
    </row>
    <row r="831" spans="2:15" s="87" customFormat="1">
      <c r="B831" s="94"/>
      <c r="C831" s="94"/>
      <c r="D831" s="130"/>
      <c r="I831" s="93"/>
      <c r="J831" s="94"/>
      <c r="K831" s="94"/>
      <c r="L831" s="94"/>
      <c r="M831" s="94"/>
      <c r="N831" s="94"/>
      <c r="O831" s="94"/>
    </row>
    <row r="832" spans="2:15" s="87" customFormat="1">
      <c r="B832" s="94"/>
      <c r="C832" s="94"/>
      <c r="D832" s="130"/>
      <c r="I832" s="93"/>
      <c r="J832" s="94"/>
      <c r="K832" s="94"/>
      <c r="L832" s="94"/>
      <c r="M832" s="94"/>
      <c r="N832" s="94"/>
      <c r="O832" s="94"/>
    </row>
    <row r="833" spans="2:15" s="87" customFormat="1">
      <c r="B833" s="94"/>
      <c r="C833" s="94"/>
      <c r="D833" s="130"/>
      <c r="I833" s="93"/>
      <c r="J833" s="94"/>
      <c r="K833" s="94"/>
      <c r="L833" s="94"/>
      <c r="M833" s="94"/>
      <c r="N833" s="94"/>
      <c r="O833" s="94"/>
    </row>
    <row r="834" spans="2:15" s="87" customFormat="1">
      <c r="B834" s="94"/>
      <c r="C834" s="94"/>
      <c r="D834" s="130"/>
      <c r="I834" s="93"/>
      <c r="J834" s="94"/>
      <c r="K834" s="94"/>
      <c r="L834" s="94"/>
      <c r="M834" s="94"/>
      <c r="N834" s="94"/>
      <c r="O834" s="94"/>
    </row>
    <row r="835" spans="2:15" s="87" customFormat="1">
      <c r="B835" s="94"/>
      <c r="C835" s="94"/>
      <c r="D835" s="130"/>
      <c r="I835" s="93"/>
      <c r="J835" s="94"/>
      <c r="K835" s="94"/>
      <c r="L835" s="94"/>
      <c r="M835" s="94"/>
      <c r="N835" s="94"/>
      <c r="O835" s="94"/>
    </row>
    <row r="836" spans="2:15" s="87" customFormat="1">
      <c r="B836" s="94"/>
      <c r="C836" s="94"/>
      <c r="D836" s="130"/>
      <c r="I836" s="93"/>
      <c r="J836" s="94"/>
      <c r="K836" s="94"/>
      <c r="L836" s="94"/>
      <c r="M836" s="94"/>
      <c r="N836" s="94"/>
      <c r="O836" s="94"/>
    </row>
    <row r="837" spans="2:15" s="87" customFormat="1">
      <c r="B837" s="94"/>
      <c r="C837" s="94"/>
      <c r="D837" s="130"/>
      <c r="I837" s="93"/>
      <c r="J837" s="94"/>
      <c r="K837" s="94"/>
      <c r="L837" s="94"/>
      <c r="M837" s="94"/>
      <c r="N837" s="94"/>
      <c r="O837" s="94"/>
    </row>
    <row r="838" spans="2:15" s="87" customFormat="1">
      <c r="B838" s="94"/>
      <c r="C838" s="94"/>
      <c r="D838" s="130"/>
      <c r="I838" s="93"/>
      <c r="J838" s="94"/>
      <c r="K838" s="94"/>
      <c r="L838" s="94"/>
      <c r="M838" s="94"/>
      <c r="N838" s="94"/>
      <c r="O838" s="94"/>
    </row>
    <row r="839" spans="2:15" s="87" customFormat="1">
      <c r="B839" s="94"/>
      <c r="C839" s="94"/>
      <c r="D839" s="130"/>
      <c r="I839" s="93"/>
      <c r="J839" s="94"/>
      <c r="K839" s="94"/>
      <c r="L839" s="94"/>
      <c r="M839" s="94"/>
      <c r="N839" s="94"/>
      <c r="O839" s="94"/>
    </row>
    <row r="840" spans="2:15" s="87" customFormat="1">
      <c r="B840" s="94"/>
      <c r="C840" s="94"/>
      <c r="D840" s="130"/>
      <c r="I840" s="93"/>
      <c r="J840" s="94"/>
      <c r="K840" s="94"/>
      <c r="L840" s="94"/>
      <c r="M840" s="94"/>
      <c r="N840" s="94"/>
      <c r="O840" s="94"/>
    </row>
    <row r="841" spans="2:15" s="87" customFormat="1">
      <c r="B841" s="94"/>
      <c r="C841" s="94"/>
      <c r="D841" s="130"/>
      <c r="I841" s="93"/>
      <c r="J841" s="94"/>
      <c r="K841" s="94"/>
      <c r="L841" s="94"/>
      <c r="M841" s="94"/>
      <c r="N841" s="94"/>
      <c r="O841" s="94"/>
    </row>
    <row r="842" spans="2:15" s="87" customFormat="1">
      <c r="B842" s="94"/>
      <c r="C842" s="94"/>
      <c r="D842" s="130"/>
      <c r="I842" s="93"/>
      <c r="J842" s="94"/>
      <c r="K842" s="94"/>
      <c r="L842" s="94"/>
      <c r="M842" s="94"/>
      <c r="N842" s="94"/>
      <c r="O842" s="94"/>
    </row>
    <row r="843" spans="2:15" s="87" customFormat="1">
      <c r="B843" s="94"/>
      <c r="C843" s="94"/>
      <c r="D843" s="130"/>
      <c r="I843" s="93"/>
      <c r="J843" s="94"/>
      <c r="K843" s="94"/>
      <c r="L843" s="94"/>
      <c r="M843" s="94"/>
      <c r="N843" s="94"/>
      <c r="O843" s="94"/>
    </row>
    <row r="844" spans="2:15" s="87" customFormat="1">
      <c r="B844" s="94"/>
      <c r="C844" s="94"/>
      <c r="D844" s="130"/>
      <c r="I844" s="93"/>
      <c r="J844" s="94"/>
      <c r="K844" s="94"/>
      <c r="L844" s="94"/>
      <c r="M844" s="94"/>
      <c r="N844" s="94"/>
      <c r="O844" s="94"/>
    </row>
    <row r="845" spans="2:15" s="87" customFormat="1">
      <c r="B845" s="94"/>
      <c r="C845" s="94"/>
      <c r="D845" s="130"/>
      <c r="I845" s="93"/>
      <c r="J845" s="94"/>
      <c r="K845" s="94"/>
      <c r="L845" s="94"/>
      <c r="M845" s="94"/>
      <c r="N845" s="94"/>
      <c r="O845" s="94"/>
    </row>
    <row r="846" spans="2:15" s="87" customFormat="1">
      <c r="B846" s="94"/>
      <c r="C846" s="94"/>
      <c r="D846" s="130"/>
      <c r="I846" s="93"/>
      <c r="J846" s="94"/>
      <c r="K846" s="94"/>
      <c r="L846" s="94"/>
      <c r="M846" s="94"/>
      <c r="N846" s="94"/>
      <c r="O846" s="94"/>
    </row>
    <row r="847" spans="2:15" s="87" customFormat="1">
      <c r="B847" s="94"/>
      <c r="C847" s="94"/>
      <c r="D847" s="130"/>
      <c r="I847" s="93"/>
      <c r="J847" s="94"/>
      <c r="K847" s="94"/>
      <c r="L847" s="94"/>
      <c r="M847" s="94"/>
      <c r="N847" s="94"/>
      <c r="O847" s="94"/>
    </row>
    <row r="848" spans="2:15" s="87" customFormat="1">
      <c r="B848" s="94"/>
      <c r="C848" s="94"/>
      <c r="D848" s="130"/>
      <c r="I848" s="93"/>
      <c r="J848" s="94"/>
      <c r="K848" s="94"/>
      <c r="L848" s="94"/>
      <c r="M848" s="94"/>
      <c r="N848" s="94"/>
      <c r="O848" s="94"/>
    </row>
    <row r="849" spans="2:15" s="87" customFormat="1">
      <c r="B849" s="94"/>
      <c r="C849" s="94"/>
      <c r="D849" s="130"/>
      <c r="I849" s="93"/>
      <c r="J849" s="94"/>
      <c r="K849" s="94"/>
      <c r="L849" s="94"/>
      <c r="M849" s="94"/>
      <c r="N849" s="94"/>
      <c r="O849" s="94"/>
    </row>
    <row r="850" spans="2:15" s="87" customFormat="1">
      <c r="B850" s="94"/>
      <c r="C850" s="94"/>
      <c r="D850" s="130"/>
      <c r="I850" s="93"/>
      <c r="J850" s="94"/>
      <c r="K850" s="94"/>
      <c r="L850" s="94"/>
      <c r="M850" s="94"/>
      <c r="N850" s="94"/>
      <c r="O850" s="94"/>
    </row>
    <row r="851" spans="2:15" s="87" customFormat="1">
      <c r="B851" s="94"/>
      <c r="C851" s="94"/>
      <c r="D851" s="130"/>
      <c r="I851" s="93"/>
      <c r="J851" s="94"/>
      <c r="K851" s="94"/>
      <c r="L851" s="94"/>
      <c r="M851" s="94"/>
      <c r="N851" s="94"/>
      <c r="O851" s="94"/>
    </row>
    <row r="852" spans="2:15" s="87" customFormat="1">
      <c r="B852" s="94"/>
      <c r="C852" s="94"/>
      <c r="D852" s="130"/>
      <c r="I852" s="93"/>
      <c r="J852" s="94"/>
      <c r="K852" s="94"/>
      <c r="L852" s="94"/>
      <c r="M852" s="94"/>
      <c r="N852" s="94"/>
      <c r="O852" s="94"/>
    </row>
    <row r="853" spans="2:15" s="87" customFormat="1">
      <c r="B853" s="94"/>
      <c r="C853" s="94"/>
      <c r="D853" s="130"/>
      <c r="I853" s="93"/>
      <c r="J853" s="94"/>
      <c r="K853" s="94"/>
      <c r="L853" s="94"/>
      <c r="M853" s="94"/>
      <c r="N853" s="94"/>
      <c r="O853" s="94"/>
    </row>
    <row r="854" spans="2:15" s="87" customFormat="1">
      <c r="B854" s="94"/>
      <c r="C854" s="94"/>
      <c r="D854" s="130"/>
      <c r="I854" s="93"/>
      <c r="J854" s="94"/>
      <c r="K854" s="94"/>
      <c r="L854" s="94"/>
      <c r="M854" s="94"/>
      <c r="N854" s="94"/>
      <c r="O854" s="94"/>
    </row>
    <row r="855" spans="2:15" s="87" customFormat="1">
      <c r="B855" s="94"/>
      <c r="C855" s="94"/>
      <c r="D855" s="130"/>
      <c r="I855" s="93"/>
      <c r="J855" s="94"/>
      <c r="K855" s="94"/>
      <c r="L855" s="94"/>
      <c r="M855" s="94"/>
      <c r="N855" s="94"/>
      <c r="O855" s="94"/>
    </row>
    <row r="856" spans="2:15" s="87" customFormat="1">
      <c r="B856" s="94"/>
      <c r="C856" s="94"/>
      <c r="D856" s="130"/>
      <c r="I856" s="93"/>
      <c r="J856" s="94"/>
      <c r="K856" s="94"/>
      <c r="L856" s="94"/>
      <c r="M856" s="94"/>
      <c r="N856" s="94"/>
      <c r="O856" s="94"/>
    </row>
    <row r="857" spans="2:15" s="87" customFormat="1">
      <c r="B857" s="94"/>
      <c r="C857" s="94"/>
      <c r="D857" s="130"/>
      <c r="I857" s="93"/>
      <c r="J857" s="94"/>
      <c r="K857" s="94"/>
      <c r="L857" s="94"/>
      <c r="M857" s="94"/>
      <c r="N857" s="94"/>
      <c r="O857" s="94"/>
    </row>
    <row r="858" spans="2:15" s="87" customFormat="1">
      <c r="B858" s="94"/>
      <c r="C858" s="94"/>
      <c r="D858" s="130"/>
      <c r="I858" s="93"/>
      <c r="J858" s="94"/>
      <c r="K858" s="94"/>
      <c r="L858" s="94"/>
      <c r="M858" s="94"/>
      <c r="N858" s="94"/>
      <c r="O858" s="94"/>
    </row>
    <row r="859" spans="2:15" s="87" customFormat="1">
      <c r="B859" s="94"/>
      <c r="C859" s="94"/>
      <c r="D859" s="130"/>
      <c r="I859" s="93"/>
      <c r="J859" s="94"/>
      <c r="K859" s="94"/>
      <c r="L859" s="94"/>
      <c r="M859" s="94"/>
      <c r="N859" s="94"/>
      <c r="O859" s="94"/>
    </row>
    <row r="860" spans="2:15" s="87" customFormat="1">
      <c r="B860" s="94"/>
      <c r="C860" s="94"/>
      <c r="D860" s="130"/>
      <c r="I860" s="93"/>
      <c r="J860" s="94"/>
      <c r="K860" s="94"/>
      <c r="L860" s="94"/>
      <c r="M860" s="94"/>
      <c r="N860" s="94"/>
      <c r="O860" s="94"/>
    </row>
    <row r="861" spans="2:15" s="87" customFormat="1">
      <c r="B861" s="94"/>
      <c r="C861" s="94"/>
      <c r="D861" s="130"/>
      <c r="I861" s="93"/>
      <c r="J861" s="94"/>
      <c r="K861" s="94"/>
      <c r="L861" s="94"/>
      <c r="M861" s="94"/>
      <c r="N861" s="94"/>
      <c r="O861" s="94"/>
    </row>
    <row r="862" spans="2:15" s="87" customFormat="1">
      <c r="B862" s="94"/>
      <c r="C862" s="94"/>
      <c r="D862" s="130"/>
      <c r="I862" s="93"/>
      <c r="J862" s="94"/>
      <c r="K862" s="94"/>
      <c r="L862" s="94"/>
      <c r="M862" s="94"/>
      <c r="N862" s="94"/>
      <c r="O862" s="94"/>
    </row>
    <row r="863" spans="2:15" s="87" customFormat="1">
      <c r="B863" s="94"/>
      <c r="C863" s="94"/>
      <c r="D863" s="130"/>
      <c r="I863" s="93"/>
      <c r="J863" s="94"/>
      <c r="K863" s="94"/>
      <c r="L863" s="94"/>
      <c r="M863" s="94"/>
      <c r="N863" s="94"/>
      <c r="O863" s="94"/>
    </row>
    <row r="864" spans="2:15" s="87" customFormat="1">
      <c r="B864" s="94"/>
      <c r="C864" s="94"/>
      <c r="D864" s="130"/>
      <c r="I864" s="93"/>
      <c r="J864" s="94"/>
      <c r="K864" s="94"/>
      <c r="L864" s="94"/>
      <c r="M864" s="94"/>
      <c r="N864" s="94"/>
      <c r="O864" s="94"/>
    </row>
    <row r="865" spans="2:15" s="87" customFormat="1">
      <c r="B865" s="94"/>
      <c r="C865" s="94"/>
      <c r="D865" s="130"/>
      <c r="I865" s="93"/>
      <c r="J865" s="94"/>
      <c r="K865" s="94"/>
      <c r="L865" s="94"/>
      <c r="M865" s="94"/>
      <c r="N865" s="94"/>
      <c r="O865" s="94"/>
    </row>
    <row r="866" spans="2:15" s="87" customFormat="1">
      <c r="B866" s="94"/>
      <c r="C866" s="94"/>
      <c r="D866" s="130"/>
      <c r="I866" s="93"/>
      <c r="J866" s="94"/>
      <c r="K866" s="94"/>
      <c r="L866" s="94"/>
      <c r="M866" s="94"/>
      <c r="N866" s="94"/>
      <c r="O866" s="94"/>
    </row>
    <row r="867" spans="2:15" s="87" customFormat="1">
      <c r="B867" s="94"/>
      <c r="C867" s="94"/>
      <c r="D867" s="130"/>
      <c r="I867" s="93"/>
      <c r="J867" s="94"/>
      <c r="K867" s="94"/>
      <c r="L867" s="94"/>
      <c r="M867" s="94"/>
      <c r="N867" s="94"/>
      <c r="O867" s="94"/>
    </row>
    <row r="868" spans="2:15" s="87" customFormat="1">
      <c r="B868" s="94"/>
      <c r="C868" s="94"/>
      <c r="D868" s="130"/>
      <c r="I868" s="93"/>
      <c r="J868" s="94"/>
      <c r="K868" s="94"/>
      <c r="L868" s="94"/>
      <c r="M868" s="94"/>
      <c r="N868" s="94"/>
      <c r="O868" s="94"/>
    </row>
    <row r="869" spans="2:15" s="87" customFormat="1">
      <c r="B869" s="94"/>
      <c r="C869" s="94"/>
      <c r="D869" s="130"/>
      <c r="I869" s="93"/>
      <c r="J869" s="94"/>
      <c r="K869" s="94"/>
      <c r="L869" s="94"/>
      <c r="M869" s="94"/>
      <c r="N869" s="94"/>
      <c r="O869" s="94"/>
    </row>
    <row r="870" spans="2:15" s="87" customFormat="1">
      <c r="B870" s="94"/>
      <c r="C870" s="94"/>
      <c r="D870" s="130"/>
      <c r="I870" s="93"/>
      <c r="J870" s="94"/>
      <c r="K870" s="94"/>
      <c r="L870" s="94"/>
      <c r="M870" s="94"/>
      <c r="N870" s="94"/>
      <c r="O870" s="94"/>
    </row>
    <row r="871" spans="2:15" s="87" customFormat="1">
      <c r="B871" s="94"/>
      <c r="C871" s="94"/>
      <c r="D871" s="130"/>
      <c r="I871" s="93"/>
      <c r="J871" s="94"/>
      <c r="K871" s="94"/>
      <c r="L871" s="94"/>
      <c r="M871" s="94"/>
      <c r="N871" s="94"/>
      <c r="O871" s="94"/>
    </row>
    <row r="872" spans="2:15" s="87" customFormat="1">
      <c r="B872" s="94"/>
      <c r="C872" s="94"/>
      <c r="D872" s="130"/>
      <c r="I872" s="93"/>
      <c r="J872" s="94"/>
      <c r="K872" s="94"/>
      <c r="L872" s="94"/>
      <c r="M872" s="94"/>
      <c r="N872" s="94"/>
      <c r="O872" s="94"/>
    </row>
    <row r="873" spans="2:15" s="87" customFormat="1">
      <c r="B873" s="94"/>
      <c r="C873" s="94"/>
      <c r="D873" s="130"/>
      <c r="I873" s="93"/>
      <c r="J873" s="94"/>
      <c r="K873" s="94"/>
      <c r="L873" s="94"/>
      <c r="M873" s="94"/>
      <c r="N873" s="94"/>
      <c r="O873" s="94"/>
    </row>
    <row r="874" spans="2:15" s="87" customFormat="1">
      <c r="B874" s="94"/>
      <c r="C874" s="94"/>
      <c r="D874" s="130"/>
      <c r="I874" s="93"/>
      <c r="J874" s="94"/>
      <c r="K874" s="94"/>
      <c r="L874" s="94"/>
      <c r="M874" s="94"/>
      <c r="N874" s="94"/>
      <c r="O874" s="94"/>
    </row>
    <row r="875" spans="2:15" s="87" customFormat="1">
      <c r="B875" s="94"/>
      <c r="C875" s="94"/>
      <c r="D875" s="130"/>
      <c r="I875" s="93"/>
      <c r="J875" s="94"/>
      <c r="K875" s="94"/>
      <c r="L875" s="94"/>
      <c r="M875" s="94"/>
      <c r="N875" s="94"/>
      <c r="O875" s="94"/>
    </row>
    <row r="876" spans="2:15" s="87" customFormat="1">
      <c r="B876" s="94"/>
      <c r="C876" s="94"/>
      <c r="D876" s="130"/>
      <c r="I876" s="93"/>
      <c r="J876" s="94"/>
      <c r="K876" s="94"/>
      <c r="L876" s="94"/>
      <c r="M876" s="94"/>
      <c r="N876" s="94"/>
      <c r="O876" s="94"/>
    </row>
    <row r="877" spans="2:15" s="87" customFormat="1">
      <c r="B877" s="94"/>
      <c r="C877" s="94"/>
      <c r="D877" s="130"/>
      <c r="I877" s="93"/>
      <c r="J877" s="94"/>
      <c r="K877" s="94"/>
      <c r="L877" s="94"/>
      <c r="M877" s="94"/>
      <c r="N877" s="94"/>
      <c r="O877" s="94"/>
    </row>
    <row r="878" spans="2:15" s="87" customFormat="1">
      <c r="B878" s="94"/>
      <c r="C878" s="94"/>
      <c r="D878" s="130"/>
      <c r="I878" s="93"/>
      <c r="J878" s="94"/>
      <c r="K878" s="94"/>
      <c r="L878" s="94"/>
      <c r="M878" s="94"/>
      <c r="N878" s="94"/>
      <c r="O878" s="94"/>
    </row>
    <row r="879" spans="2:15" s="87" customFormat="1">
      <c r="B879" s="94"/>
      <c r="C879" s="94"/>
      <c r="D879" s="130"/>
      <c r="I879" s="93"/>
      <c r="J879" s="94"/>
      <c r="K879" s="94"/>
      <c r="L879" s="94"/>
      <c r="M879" s="94"/>
      <c r="N879" s="94"/>
      <c r="O879" s="94"/>
    </row>
    <row r="880" spans="2:15" s="87" customFormat="1">
      <c r="B880" s="94"/>
      <c r="C880" s="94"/>
      <c r="D880" s="130"/>
      <c r="I880" s="93"/>
      <c r="J880" s="94"/>
      <c r="K880" s="94"/>
      <c r="L880" s="94"/>
      <c r="M880" s="94"/>
      <c r="N880" s="94"/>
      <c r="O880" s="94"/>
    </row>
    <row r="881" spans="2:15" s="87" customFormat="1">
      <c r="B881" s="94"/>
      <c r="C881" s="94"/>
      <c r="D881" s="130"/>
      <c r="I881" s="93"/>
      <c r="J881" s="94"/>
      <c r="K881" s="94"/>
      <c r="L881" s="94"/>
      <c r="M881" s="94"/>
      <c r="N881" s="94"/>
      <c r="O881" s="94"/>
    </row>
    <row r="882" spans="2:15" s="87" customFormat="1">
      <c r="B882" s="94"/>
      <c r="C882" s="94"/>
      <c r="D882" s="130"/>
      <c r="I882" s="93"/>
      <c r="J882" s="94"/>
      <c r="K882" s="94"/>
      <c r="L882" s="94"/>
      <c r="M882" s="94"/>
      <c r="N882" s="94"/>
      <c r="O882" s="94"/>
    </row>
    <row r="883" spans="2:15" s="87" customFormat="1">
      <c r="B883" s="94"/>
      <c r="C883" s="94"/>
      <c r="D883" s="130"/>
      <c r="I883" s="93"/>
      <c r="J883" s="94"/>
      <c r="K883" s="94"/>
      <c r="L883" s="94"/>
      <c r="M883" s="94"/>
      <c r="N883" s="94"/>
      <c r="O883" s="94"/>
    </row>
    <row r="884" spans="2:15" s="87" customFormat="1">
      <c r="B884" s="94"/>
      <c r="C884" s="94"/>
      <c r="D884" s="130"/>
      <c r="I884" s="93"/>
      <c r="J884" s="94"/>
      <c r="K884" s="94"/>
      <c r="L884" s="94"/>
      <c r="M884" s="94"/>
      <c r="N884" s="94"/>
      <c r="O884" s="94"/>
    </row>
    <row r="885" spans="2:15" s="87" customFormat="1">
      <c r="B885" s="94"/>
      <c r="C885" s="94"/>
      <c r="D885" s="130"/>
      <c r="I885" s="93"/>
      <c r="J885" s="94"/>
      <c r="K885" s="94"/>
      <c r="L885" s="94"/>
      <c r="M885" s="94"/>
      <c r="N885" s="94"/>
      <c r="O885" s="94"/>
    </row>
    <row r="886" spans="2:15" s="87" customFormat="1">
      <c r="B886" s="94"/>
      <c r="C886" s="94"/>
      <c r="D886" s="130"/>
      <c r="I886" s="93"/>
      <c r="J886" s="94"/>
      <c r="K886" s="94"/>
      <c r="L886" s="94"/>
      <c r="M886" s="94"/>
      <c r="N886" s="94"/>
      <c r="O886" s="94"/>
    </row>
    <row r="887" spans="2:15" s="87" customFormat="1">
      <c r="B887" s="94"/>
      <c r="C887" s="94"/>
      <c r="D887" s="130"/>
      <c r="I887" s="93"/>
      <c r="J887" s="94"/>
      <c r="K887" s="94"/>
      <c r="L887" s="94"/>
      <c r="M887" s="94"/>
      <c r="N887" s="94"/>
      <c r="O887" s="94"/>
    </row>
    <row r="888" spans="2:15" s="87" customFormat="1">
      <c r="B888" s="94"/>
      <c r="C888" s="94"/>
      <c r="D888" s="130"/>
      <c r="I888" s="93"/>
      <c r="J888" s="94"/>
      <c r="K888" s="94"/>
      <c r="L888" s="94"/>
      <c r="M888" s="94"/>
      <c r="N888" s="94"/>
      <c r="O888" s="94"/>
    </row>
    <row r="889" spans="2:15" s="87" customFormat="1">
      <c r="B889" s="94"/>
      <c r="C889" s="94"/>
      <c r="D889" s="130"/>
      <c r="I889" s="93"/>
      <c r="J889" s="94"/>
      <c r="K889" s="94"/>
      <c r="L889" s="94"/>
      <c r="M889" s="94"/>
      <c r="N889" s="94"/>
      <c r="O889" s="94"/>
    </row>
    <row r="890" spans="2:15" s="87" customFormat="1">
      <c r="B890" s="94"/>
      <c r="C890" s="94"/>
      <c r="D890" s="130"/>
      <c r="I890" s="93"/>
      <c r="J890" s="94"/>
      <c r="K890" s="94"/>
      <c r="L890" s="94"/>
      <c r="M890" s="94"/>
      <c r="N890" s="94"/>
      <c r="O890" s="94"/>
    </row>
    <row r="891" spans="2:15" s="87" customFormat="1">
      <c r="B891" s="94"/>
      <c r="C891" s="94"/>
      <c r="D891" s="130"/>
      <c r="I891" s="93"/>
      <c r="J891" s="94"/>
      <c r="K891" s="94"/>
      <c r="L891" s="94"/>
      <c r="M891" s="94"/>
      <c r="N891" s="94"/>
      <c r="O891" s="94"/>
    </row>
    <row r="892" spans="2:15" s="87" customFormat="1">
      <c r="B892" s="94"/>
      <c r="C892" s="94"/>
      <c r="D892" s="130"/>
      <c r="I892" s="93"/>
      <c r="J892" s="94"/>
      <c r="K892" s="94"/>
      <c r="L892" s="94"/>
      <c r="M892" s="94"/>
      <c r="N892" s="94"/>
      <c r="O892" s="94"/>
    </row>
    <row r="893" spans="2:15" s="87" customFormat="1">
      <c r="B893" s="94"/>
      <c r="C893" s="94"/>
      <c r="D893" s="130"/>
      <c r="I893" s="93"/>
      <c r="J893" s="94"/>
      <c r="K893" s="94"/>
      <c r="L893" s="94"/>
      <c r="M893" s="94"/>
      <c r="N893" s="94"/>
      <c r="O893" s="94"/>
    </row>
    <row r="894" spans="2:15" s="87" customFormat="1">
      <c r="B894" s="94"/>
      <c r="C894" s="94"/>
      <c r="D894" s="130"/>
      <c r="I894" s="93"/>
      <c r="J894" s="94"/>
      <c r="K894" s="94"/>
      <c r="L894" s="94"/>
      <c r="M894" s="94"/>
      <c r="N894" s="94"/>
      <c r="O894" s="94"/>
    </row>
    <row r="895" spans="2:15" s="87" customFormat="1">
      <c r="B895" s="94"/>
      <c r="C895" s="94"/>
      <c r="D895" s="130"/>
      <c r="I895" s="93"/>
      <c r="J895" s="94"/>
      <c r="K895" s="94"/>
      <c r="L895" s="94"/>
      <c r="M895" s="94"/>
      <c r="N895" s="94"/>
      <c r="O895" s="94"/>
    </row>
    <row r="896" spans="2:15" s="87" customFormat="1">
      <c r="B896" s="94"/>
      <c r="C896" s="94"/>
      <c r="D896" s="130"/>
      <c r="I896" s="93"/>
      <c r="J896" s="94"/>
      <c r="K896" s="94"/>
      <c r="L896" s="94"/>
      <c r="M896" s="94"/>
      <c r="N896" s="94"/>
      <c r="O896" s="94"/>
    </row>
    <row r="897" spans="2:15" s="87" customFormat="1">
      <c r="B897" s="94"/>
      <c r="C897" s="94"/>
      <c r="D897" s="130"/>
      <c r="I897" s="93"/>
      <c r="J897" s="94"/>
      <c r="K897" s="94"/>
      <c r="L897" s="94"/>
      <c r="M897" s="94"/>
      <c r="N897" s="94"/>
      <c r="O897" s="94"/>
    </row>
    <row r="898" spans="2:15" s="87" customFormat="1">
      <c r="B898" s="94"/>
      <c r="C898" s="94"/>
      <c r="D898" s="130"/>
      <c r="I898" s="93"/>
      <c r="J898" s="94"/>
      <c r="K898" s="94"/>
      <c r="L898" s="94"/>
      <c r="M898" s="94"/>
      <c r="N898" s="94"/>
      <c r="O898" s="94"/>
    </row>
    <row r="899" spans="2:15" s="87" customFormat="1">
      <c r="B899" s="94"/>
      <c r="C899" s="94"/>
      <c r="D899" s="130"/>
      <c r="I899" s="93"/>
      <c r="J899" s="94"/>
      <c r="K899" s="94"/>
      <c r="L899" s="94"/>
      <c r="M899" s="94"/>
      <c r="N899" s="94"/>
      <c r="O899" s="94"/>
    </row>
    <row r="900" spans="2:15" s="87" customFormat="1">
      <c r="B900" s="94"/>
      <c r="C900" s="94"/>
      <c r="D900" s="130"/>
      <c r="I900" s="93"/>
      <c r="J900" s="94"/>
      <c r="K900" s="94"/>
      <c r="L900" s="94"/>
      <c r="M900" s="94"/>
      <c r="N900" s="94"/>
      <c r="O900" s="94"/>
    </row>
    <row r="901" spans="2:15" s="87" customFormat="1">
      <c r="B901" s="94"/>
      <c r="C901" s="94"/>
      <c r="D901" s="130"/>
      <c r="I901" s="93"/>
      <c r="J901" s="94"/>
      <c r="K901" s="94"/>
      <c r="L901" s="94"/>
      <c r="M901" s="94"/>
      <c r="N901" s="94"/>
      <c r="O901" s="94"/>
    </row>
    <row r="902" spans="2:15" s="87" customFormat="1">
      <c r="B902" s="94"/>
      <c r="C902" s="94"/>
      <c r="D902" s="130"/>
      <c r="I902" s="93"/>
      <c r="J902" s="94"/>
      <c r="K902" s="94"/>
      <c r="L902" s="94"/>
      <c r="M902" s="94"/>
      <c r="N902" s="94"/>
      <c r="O902" s="94"/>
    </row>
    <row r="903" spans="2:15" s="87" customFormat="1">
      <c r="B903" s="94"/>
      <c r="C903" s="94"/>
      <c r="D903" s="130"/>
      <c r="I903" s="93"/>
      <c r="J903" s="94"/>
      <c r="K903" s="94"/>
      <c r="L903" s="94"/>
      <c r="M903" s="94"/>
      <c r="N903" s="94"/>
      <c r="O903" s="94"/>
    </row>
    <row r="904" spans="2:15" s="87" customFormat="1">
      <c r="B904" s="94"/>
      <c r="C904" s="94"/>
      <c r="D904" s="130"/>
      <c r="I904" s="93"/>
      <c r="J904" s="94"/>
      <c r="K904" s="94"/>
      <c r="L904" s="94"/>
      <c r="M904" s="94"/>
      <c r="N904" s="94"/>
      <c r="O904" s="94"/>
    </row>
    <row r="905" spans="2:15" s="87" customFormat="1">
      <c r="B905" s="94"/>
      <c r="C905" s="94"/>
      <c r="D905" s="130"/>
      <c r="I905" s="93"/>
      <c r="J905" s="94"/>
      <c r="K905" s="94"/>
      <c r="L905" s="94"/>
      <c r="M905" s="94"/>
      <c r="N905" s="94"/>
      <c r="O905" s="94"/>
    </row>
    <row r="906" spans="2:15" s="87" customFormat="1">
      <c r="B906" s="94"/>
      <c r="C906" s="94"/>
      <c r="D906" s="130"/>
      <c r="I906" s="93"/>
      <c r="J906" s="94"/>
      <c r="K906" s="94"/>
      <c r="L906" s="94"/>
      <c r="M906" s="94"/>
      <c r="N906" s="94"/>
      <c r="O906" s="94"/>
    </row>
    <row r="907" spans="2:15" s="87" customFormat="1">
      <c r="B907" s="94"/>
      <c r="C907" s="94"/>
      <c r="D907" s="130"/>
      <c r="I907" s="93"/>
      <c r="J907" s="94"/>
      <c r="K907" s="94"/>
      <c r="L907" s="94"/>
      <c r="M907" s="94"/>
      <c r="N907" s="94"/>
      <c r="O907" s="94"/>
    </row>
    <row r="908" spans="2:15" s="87" customFormat="1">
      <c r="B908" s="94"/>
      <c r="C908" s="94"/>
      <c r="D908" s="130"/>
      <c r="I908" s="93"/>
      <c r="J908" s="94"/>
      <c r="K908" s="94"/>
      <c r="L908" s="94"/>
      <c r="M908" s="94"/>
      <c r="N908" s="94"/>
      <c r="O908" s="94"/>
    </row>
    <row r="909" spans="2:15" s="87" customFormat="1">
      <c r="B909" s="94"/>
      <c r="C909" s="94"/>
      <c r="D909" s="130"/>
      <c r="I909" s="93"/>
      <c r="J909" s="94"/>
      <c r="K909" s="94"/>
      <c r="L909" s="94"/>
      <c r="M909" s="94"/>
      <c r="N909" s="94"/>
      <c r="O909" s="94"/>
    </row>
    <row r="910" spans="2:15" s="87" customFormat="1">
      <c r="B910" s="94"/>
      <c r="C910" s="94"/>
      <c r="D910" s="130"/>
      <c r="I910" s="93"/>
      <c r="J910" s="94"/>
      <c r="K910" s="94"/>
      <c r="L910" s="94"/>
      <c r="M910" s="94"/>
      <c r="N910" s="94"/>
      <c r="O910" s="94"/>
    </row>
    <row r="911" spans="2:15" s="87" customFormat="1">
      <c r="B911" s="94"/>
      <c r="C911" s="94"/>
      <c r="D911" s="130"/>
      <c r="I911" s="93"/>
      <c r="J911" s="94"/>
      <c r="K911" s="94"/>
      <c r="L911" s="94"/>
      <c r="M911" s="94"/>
      <c r="N911" s="94"/>
      <c r="O911" s="94"/>
    </row>
    <row r="912" spans="2:15" s="87" customFormat="1">
      <c r="B912" s="94"/>
      <c r="C912" s="94"/>
      <c r="D912" s="130"/>
      <c r="I912" s="93"/>
      <c r="J912" s="94"/>
      <c r="K912" s="94"/>
      <c r="L912" s="94"/>
      <c r="M912" s="94"/>
      <c r="N912" s="94"/>
      <c r="O912" s="94"/>
    </row>
    <row r="913" spans="2:15" s="87" customFormat="1">
      <c r="B913" s="94"/>
      <c r="C913" s="94"/>
      <c r="D913" s="130"/>
      <c r="I913" s="93"/>
      <c r="J913" s="94"/>
      <c r="K913" s="94"/>
      <c r="L913" s="94"/>
      <c r="M913" s="94"/>
      <c r="N913" s="94"/>
      <c r="O913" s="94"/>
    </row>
    <row r="914" spans="2:15" s="87" customFormat="1">
      <c r="B914" s="94"/>
      <c r="C914" s="94"/>
      <c r="D914" s="130"/>
      <c r="I914" s="93"/>
      <c r="J914" s="94"/>
      <c r="K914" s="94"/>
      <c r="L914" s="94"/>
      <c r="M914" s="94"/>
      <c r="N914" s="94"/>
      <c r="O914" s="94"/>
    </row>
    <row r="915" spans="2:15" s="87" customFormat="1">
      <c r="B915" s="94"/>
      <c r="C915" s="94"/>
      <c r="D915" s="130"/>
      <c r="I915" s="93"/>
      <c r="J915" s="94"/>
      <c r="K915" s="94"/>
      <c r="L915" s="94"/>
      <c r="M915" s="94"/>
      <c r="N915" s="94"/>
      <c r="O915" s="94"/>
    </row>
    <row r="916" spans="2:15" s="87" customFormat="1">
      <c r="B916" s="94"/>
      <c r="C916" s="94"/>
      <c r="D916" s="130"/>
      <c r="I916" s="93"/>
      <c r="J916" s="94"/>
      <c r="K916" s="94"/>
      <c r="L916" s="94"/>
      <c r="M916" s="94"/>
      <c r="N916" s="94"/>
      <c r="O916" s="94"/>
    </row>
    <row r="917" spans="2:15" s="87" customFormat="1">
      <c r="B917" s="94"/>
      <c r="C917" s="94"/>
      <c r="D917" s="130"/>
      <c r="I917" s="93"/>
      <c r="J917" s="94"/>
      <c r="K917" s="94"/>
      <c r="L917" s="94"/>
      <c r="M917" s="94"/>
      <c r="N917" s="94"/>
      <c r="O917" s="94"/>
    </row>
    <row r="918" spans="2:15" s="87" customFormat="1">
      <c r="B918" s="94"/>
      <c r="C918" s="94"/>
      <c r="D918" s="130"/>
      <c r="I918" s="93"/>
      <c r="J918" s="94"/>
      <c r="K918" s="94"/>
      <c r="L918" s="94"/>
      <c r="M918" s="94"/>
      <c r="N918" s="94"/>
      <c r="O918" s="94"/>
    </row>
    <row r="919" spans="2:15" s="87" customFormat="1">
      <c r="B919" s="94"/>
      <c r="C919" s="94"/>
      <c r="D919" s="130"/>
      <c r="I919" s="93"/>
      <c r="J919" s="94"/>
      <c r="K919" s="94"/>
      <c r="L919" s="94"/>
      <c r="M919" s="94"/>
      <c r="N919" s="94"/>
      <c r="O919" s="94"/>
    </row>
    <row r="920" spans="2:15" s="87" customFormat="1">
      <c r="B920" s="94"/>
      <c r="C920" s="94"/>
      <c r="D920" s="130"/>
      <c r="I920" s="93"/>
      <c r="J920" s="94"/>
      <c r="K920" s="94"/>
      <c r="L920" s="94"/>
      <c r="M920" s="94"/>
      <c r="N920" s="94"/>
      <c r="O920" s="94"/>
    </row>
    <row r="921" spans="2:15" s="87" customFormat="1">
      <c r="B921" s="94"/>
      <c r="C921" s="94"/>
      <c r="D921" s="130"/>
      <c r="I921" s="93"/>
      <c r="J921" s="94"/>
      <c r="K921" s="94"/>
      <c r="L921" s="94"/>
      <c r="M921" s="94"/>
      <c r="N921" s="94"/>
      <c r="O921" s="94"/>
    </row>
    <row r="922" spans="2:15" s="87" customFormat="1">
      <c r="B922" s="94"/>
      <c r="C922" s="94"/>
      <c r="D922" s="130"/>
      <c r="I922" s="93"/>
      <c r="J922" s="94"/>
      <c r="K922" s="94"/>
      <c r="L922" s="94"/>
      <c r="M922" s="94"/>
      <c r="N922" s="94"/>
      <c r="O922" s="94"/>
    </row>
    <row r="923" spans="2:15" s="87" customFormat="1">
      <c r="B923" s="94"/>
      <c r="C923" s="94"/>
      <c r="D923" s="130"/>
      <c r="I923" s="93"/>
      <c r="J923" s="94"/>
      <c r="K923" s="94"/>
      <c r="L923" s="94"/>
      <c r="M923" s="94"/>
      <c r="N923" s="94"/>
      <c r="O923" s="94"/>
    </row>
    <row r="924" spans="2:15" s="87" customFormat="1">
      <c r="B924" s="94"/>
      <c r="C924" s="94"/>
      <c r="D924" s="130"/>
      <c r="I924" s="93"/>
      <c r="J924" s="94"/>
      <c r="K924" s="94"/>
      <c r="L924" s="94"/>
      <c r="M924" s="94"/>
      <c r="N924" s="94"/>
      <c r="O924" s="94"/>
    </row>
    <row r="925" spans="2:15" s="87" customFormat="1">
      <c r="B925" s="94"/>
      <c r="C925" s="94"/>
      <c r="D925" s="130"/>
      <c r="I925" s="93"/>
      <c r="J925" s="94"/>
      <c r="K925" s="94"/>
      <c r="L925" s="94"/>
      <c r="M925" s="94"/>
      <c r="N925" s="94"/>
      <c r="O925" s="94"/>
    </row>
    <row r="926" spans="2:15" s="87" customFormat="1">
      <c r="B926" s="94"/>
      <c r="C926" s="94"/>
      <c r="D926" s="130"/>
      <c r="I926" s="93"/>
      <c r="J926" s="94"/>
      <c r="K926" s="94"/>
      <c r="L926" s="94"/>
      <c r="M926" s="94"/>
      <c r="N926" s="94"/>
      <c r="O926" s="94"/>
    </row>
    <row r="927" spans="2:15" s="87" customFormat="1">
      <c r="B927" s="94"/>
      <c r="C927" s="94"/>
      <c r="D927" s="130"/>
      <c r="I927" s="93"/>
      <c r="J927" s="94"/>
      <c r="K927" s="94"/>
      <c r="L927" s="94"/>
      <c r="M927" s="94"/>
      <c r="N927" s="94"/>
      <c r="O927" s="94"/>
    </row>
    <row r="928" spans="2:15" s="87" customFormat="1">
      <c r="B928" s="94"/>
      <c r="C928" s="94"/>
      <c r="D928" s="130"/>
      <c r="I928" s="93"/>
      <c r="J928" s="94"/>
      <c r="K928" s="94"/>
      <c r="L928" s="94"/>
      <c r="M928" s="94"/>
      <c r="N928" s="94"/>
      <c r="O928" s="94"/>
    </row>
    <row r="929" spans="2:15" s="87" customFormat="1">
      <c r="B929" s="94"/>
      <c r="C929" s="94"/>
      <c r="D929" s="130"/>
      <c r="I929" s="93"/>
      <c r="J929" s="94"/>
      <c r="K929" s="94"/>
      <c r="L929" s="94"/>
      <c r="M929" s="94"/>
      <c r="N929" s="94"/>
      <c r="O929" s="94"/>
    </row>
    <row r="930" spans="2:15" s="87" customFormat="1">
      <c r="B930" s="94"/>
      <c r="C930" s="94"/>
      <c r="D930" s="130"/>
      <c r="I930" s="93"/>
      <c r="J930" s="94"/>
      <c r="K930" s="94"/>
      <c r="L930" s="94"/>
      <c r="M930" s="94"/>
      <c r="N930" s="94"/>
      <c r="O930" s="94"/>
    </row>
    <row r="931" spans="2:15" s="87" customFormat="1">
      <c r="B931" s="94"/>
      <c r="C931" s="94"/>
      <c r="D931" s="130"/>
      <c r="I931" s="93"/>
      <c r="J931" s="94"/>
      <c r="K931" s="94"/>
      <c r="L931" s="94"/>
      <c r="M931" s="94"/>
      <c r="N931" s="94"/>
      <c r="O931" s="94"/>
    </row>
    <row r="932" spans="2:15" s="87" customFormat="1">
      <c r="B932" s="94"/>
      <c r="C932" s="94"/>
      <c r="D932" s="130"/>
      <c r="I932" s="93"/>
      <c r="J932" s="94"/>
      <c r="K932" s="94"/>
      <c r="L932" s="94"/>
      <c r="M932" s="94"/>
      <c r="N932" s="94"/>
      <c r="O932" s="94"/>
    </row>
    <row r="933" spans="2:15" s="87" customFormat="1">
      <c r="B933" s="94"/>
      <c r="C933" s="94"/>
      <c r="D933" s="130"/>
      <c r="I933" s="93"/>
      <c r="J933" s="94"/>
      <c r="K933" s="94"/>
      <c r="L933" s="94"/>
      <c r="M933" s="94"/>
      <c r="N933" s="94"/>
      <c r="O933" s="94"/>
    </row>
    <row r="934" spans="2:15" s="87" customFormat="1">
      <c r="B934" s="94"/>
      <c r="C934" s="94"/>
      <c r="D934" s="130"/>
      <c r="I934" s="93"/>
      <c r="J934" s="94"/>
      <c r="K934" s="94"/>
      <c r="L934" s="94"/>
      <c r="M934" s="94"/>
      <c r="N934" s="94"/>
      <c r="O934" s="94"/>
    </row>
    <row r="935" spans="2:15" s="87" customFormat="1">
      <c r="B935" s="94"/>
      <c r="C935" s="94"/>
      <c r="D935" s="130"/>
      <c r="I935" s="93"/>
      <c r="J935" s="94"/>
      <c r="K935" s="94"/>
      <c r="L935" s="94"/>
      <c r="M935" s="94"/>
      <c r="N935" s="94"/>
      <c r="O935" s="94"/>
    </row>
    <row r="936" spans="2:15" s="87" customFormat="1">
      <c r="B936" s="94"/>
      <c r="C936" s="94"/>
      <c r="D936" s="130"/>
      <c r="I936" s="93"/>
      <c r="J936" s="94"/>
      <c r="K936" s="94"/>
      <c r="L936" s="94"/>
      <c r="M936" s="94"/>
      <c r="N936" s="94"/>
      <c r="O936" s="94"/>
    </row>
    <row r="937" spans="2:15" s="87" customFormat="1">
      <c r="B937" s="94"/>
      <c r="C937" s="94"/>
      <c r="D937" s="130"/>
      <c r="I937" s="93"/>
      <c r="J937" s="94"/>
      <c r="K937" s="94"/>
      <c r="L937" s="94"/>
      <c r="M937" s="94"/>
      <c r="N937" s="94"/>
      <c r="O937" s="94"/>
    </row>
    <row r="938" spans="2:15" s="87" customFormat="1">
      <c r="B938" s="94"/>
      <c r="C938" s="94"/>
      <c r="D938" s="130"/>
      <c r="I938" s="93"/>
      <c r="J938" s="94"/>
      <c r="K938" s="94"/>
      <c r="L938" s="94"/>
      <c r="M938" s="94"/>
      <c r="N938" s="94"/>
      <c r="O938" s="94"/>
    </row>
    <row r="939" spans="2:15" s="87" customFormat="1">
      <c r="B939" s="94"/>
      <c r="C939" s="94"/>
      <c r="D939" s="130"/>
      <c r="I939" s="93"/>
      <c r="J939" s="94"/>
      <c r="K939" s="94"/>
      <c r="L939" s="94"/>
      <c r="M939" s="94"/>
      <c r="N939" s="94"/>
      <c r="O939" s="94"/>
    </row>
    <row r="940" spans="2:15" s="87" customFormat="1">
      <c r="B940" s="94"/>
      <c r="C940" s="94"/>
      <c r="D940" s="130"/>
      <c r="I940" s="93"/>
      <c r="J940" s="94"/>
      <c r="K940" s="94"/>
      <c r="L940" s="94"/>
      <c r="M940" s="94"/>
      <c r="N940" s="94"/>
      <c r="O940" s="94"/>
    </row>
    <row r="941" spans="2:15" s="87" customFormat="1">
      <c r="B941" s="94"/>
      <c r="C941" s="94"/>
      <c r="D941" s="130"/>
      <c r="I941" s="93"/>
      <c r="J941" s="94"/>
      <c r="K941" s="94"/>
      <c r="L941" s="94"/>
      <c r="M941" s="94"/>
      <c r="N941" s="94"/>
      <c r="O941" s="94"/>
    </row>
    <row r="942" spans="2:15" s="87" customFormat="1">
      <c r="B942" s="94"/>
      <c r="C942" s="94"/>
      <c r="D942" s="130"/>
      <c r="I942" s="93"/>
      <c r="J942" s="94"/>
      <c r="K942" s="94"/>
      <c r="L942" s="94"/>
      <c r="M942" s="94"/>
      <c r="N942" s="94"/>
      <c r="O942" s="94"/>
    </row>
    <row r="943" spans="2:15" s="87" customFormat="1">
      <c r="B943" s="94"/>
      <c r="C943" s="94"/>
      <c r="D943" s="130"/>
      <c r="I943" s="93"/>
      <c r="J943" s="94"/>
      <c r="K943" s="94"/>
      <c r="L943" s="94"/>
      <c r="M943" s="94"/>
      <c r="N943" s="94"/>
      <c r="O943" s="94"/>
    </row>
    <row r="944" spans="2:15" s="87" customFormat="1">
      <c r="B944" s="94"/>
      <c r="C944" s="94"/>
      <c r="D944" s="130"/>
      <c r="I944" s="93"/>
      <c r="J944" s="94"/>
      <c r="K944" s="94"/>
      <c r="L944" s="94"/>
      <c r="M944" s="94"/>
      <c r="N944" s="94"/>
      <c r="O944" s="94"/>
    </row>
    <row r="945" spans="2:15" s="87" customFormat="1">
      <c r="B945" s="94"/>
      <c r="C945" s="94"/>
      <c r="D945" s="130"/>
      <c r="I945" s="93"/>
      <c r="J945" s="94"/>
      <c r="K945" s="94"/>
      <c r="L945" s="94"/>
      <c r="M945" s="94"/>
      <c r="N945" s="94"/>
      <c r="O945" s="94"/>
    </row>
    <row r="946" spans="2:15" s="87" customFormat="1">
      <c r="B946" s="94"/>
      <c r="C946" s="94"/>
      <c r="D946" s="130"/>
      <c r="I946" s="93"/>
      <c r="J946" s="94"/>
      <c r="K946" s="94"/>
      <c r="L946" s="94"/>
      <c r="M946" s="94"/>
      <c r="N946" s="94"/>
      <c r="O946" s="94"/>
    </row>
    <row r="947" spans="2:15" s="87" customFormat="1">
      <c r="B947" s="94"/>
      <c r="C947" s="94"/>
      <c r="D947" s="130"/>
      <c r="I947" s="93"/>
      <c r="J947" s="94"/>
      <c r="K947" s="94"/>
      <c r="L947" s="94"/>
      <c r="M947" s="94"/>
      <c r="N947" s="94"/>
      <c r="O947" s="94"/>
    </row>
    <row r="948" spans="2:15" s="87" customFormat="1">
      <c r="B948" s="94"/>
      <c r="C948" s="94"/>
      <c r="D948" s="130"/>
      <c r="I948" s="93"/>
      <c r="J948" s="94"/>
      <c r="K948" s="94"/>
      <c r="L948" s="94"/>
      <c r="M948" s="94"/>
      <c r="N948" s="94"/>
      <c r="O948" s="94"/>
    </row>
    <row r="949" spans="2:15" s="87" customFormat="1">
      <c r="B949" s="94"/>
      <c r="C949" s="94"/>
      <c r="D949" s="130"/>
      <c r="I949" s="93"/>
      <c r="J949" s="94"/>
      <c r="K949" s="94"/>
      <c r="L949" s="94"/>
      <c r="M949" s="94"/>
      <c r="N949" s="94"/>
      <c r="O949" s="94"/>
    </row>
    <row r="950" spans="2:15" s="87" customFormat="1">
      <c r="B950" s="94"/>
      <c r="C950" s="94"/>
      <c r="D950" s="130"/>
      <c r="I950" s="93"/>
      <c r="J950" s="94"/>
      <c r="K950" s="94"/>
      <c r="L950" s="94"/>
      <c r="M950" s="94"/>
      <c r="N950" s="94"/>
      <c r="O950" s="94"/>
    </row>
    <row r="951" spans="2:15" s="87" customFormat="1">
      <c r="B951" s="94"/>
      <c r="C951" s="94"/>
      <c r="D951" s="130"/>
      <c r="I951" s="93"/>
      <c r="J951" s="94"/>
      <c r="K951" s="94"/>
      <c r="L951" s="94"/>
      <c r="M951" s="94"/>
      <c r="N951" s="94"/>
      <c r="O951" s="94"/>
    </row>
    <row r="952" spans="2:15" s="87" customFormat="1">
      <c r="B952" s="94"/>
      <c r="C952" s="94"/>
      <c r="D952" s="130"/>
      <c r="I952" s="93"/>
      <c r="J952" s="94"/>
      <c r="K952" s="94"/>
      <c r="L952" s="94"/>
      <c r="M952" s="94"/>
      <c r="N952" s="94"/>
      <c r="O952" s="94"/>
    </row>
    <row r="953" spans="2:15" s="87" customFormat="1">
      <c r="B953" s="94"/>
      <c r="C953" s="94"/>
      <c r="D953" s="130"/>
      <c r="I953" s="93"/>
      <c r="J953" s="94"/>
      <c r="K953" s="94"/>
      <c r="L953" s="94"/>
      <c r="M953" s="94"/>
      <c r="N953" s="94"/>
      <c r="O953" s="94"/>
    </row>
    <row r="954" spans="2:15" s="87" customFormat="1">
      <c r="B954" s="94"/>
      <c r="C954" s="94"/>
      <c r="D954" s="130"/>
      <c r="I954" s="93"/>
      <c r="J954" s="94"/>
      <c r="K954" s="94"/>
      <c r="L954" s="94"/>
      <c r="M954" s="94"/>
      <c r="N954" s="94"/>
      <c r="O954" s="94"/>
    </row>
    <row r="955" spans="2:15" s="87" customFormat="1">
      <c r="B955" s="94"/>
      <c r="C955" s="94"/>
      <c r="D955" s="130"/>
      <c r="I955" s="93"/>
      <c r="J955" s="94"/>
      <c r="K955" s="94"/>
      <c r="L955" s="94"/>
      <c r="M955" s="94"/>
      <c r="N955" s="94"/>
      <c r="O955" s="94"/>
    </row>
    <row r="956" spans="2:15" s="87" customFormat="1">
      <c r="B956" s="94"/>
      <c r="C956" s="94"/>
      <c r="D956" s="130"/>
      <c r="I956" s="93"/>
      <c r="J956" s="94"/>
      <c r="K956" s="94"/>
      <c r="L956" s="94"/>
      <c r="M956" s="94"/>
      <c r="N956" s="94"/>
      <c r="O956" s="94"/>
    </row>
    <row r="957" spans="2:15" s="87" customFormat="1">
      <c r="B957" s="94"/>
      <c r="C957" s="94"/>
      <c r="D957" s="130"/>
      <c r="I957" s="93"/>
      <c r="J957" s="94"/>
      <c r="K957" s="94"/>
      <c r="L957" s="94"/>
      <c r="M957" s="94"/>
      <c r="N957" s="94"/>
      <c r="O957" s="94"/>
    </row>
    <row r="958" spans="2:15" s="87" customFormat="1">
      <c r="B958" s="94"/>
      <c r="C958" s="94"/>
      <c r="D958" s="130"/>
      <c r="I958" s="93"/>
      <c r="J958" s="94"/>
      <c r="K958" s="94"/>
      <c r="L958" s="94"/>
      <c r="M958" s="94"/>
      <c r="N958" s="94"/>
      <c r="O958" s="94"/>
    </row>
    <row r="959" spans="2:15" s="87" customFormat="1">
      <c r="B959" s="94"/>
      <c r="C959" s="94"/>
      <c r="D959" s="130"/>
      <c r="I959" s="93"/>
      <c r="J959" s="94"/>
      <c r="K959" s="94"/>
      <c r="L959" s="94"/>
      <c r="M959" s="94"/>
      <c r="N959" s="94"/>
      <c r="O959" s="94"/>
    </row>
    <row r="960" spans="2:15" s="87" customFormat="1">
      <c r="B960" s="94"/>
      <c r="C960" s="94"/>
      <c r="D960" s="130"/>
      <c r="I960" s="93"/>
      <c r="J960" s="94"/>
      <c r="K960" s="94"/>
      <c r="L960" s="94"/>
      <c r="M960" s="94"/>
      <c r="N960" s="94"/>
      <c r="O960" s="94"/>
    </row>
    <row r="961" spans="2:15" s="87" customFormat="1">
      <c r="B961" s="94"/>
      <c r="C961" s="94"/>
      <c r="D961" s="130"/>
      <c r="I961" s="93"/>
      <c r="J961" s="94"/>
      <c r="K961" s="94"/>
      <c r="L961" s="94"/>
      <c r="M961" s="94"/>
      <c r="N961" s="94"/>
      <c r="O961" s="94"/>
    </row>
    <row r="962" spans="2:15" s="87" customFormat="1">
      <c r="B962" s="94"/>
      <c r="C962" s="94"/>
      <c r="D962" s="130"/>
      <c r="I962" s="93"/>
      <c r="J962" s="94"/>
      <c r="K962" s="94"/>
      <c r="L962" s="94"/>
      <c r="M962" s="94"/>
      <c r="N962" s="94"/>
      <c r="O962" s="94"/>
    </row>
    <row r="963" spans="2:15" s="87" customFormat="1">
      <c r="B963" s="94"/>
      <c r="C963" s="94"/>
      <c r="D963" s="130"/>
      <c r="I963" s="93"/>
      <c r="J963" s="94"/>
      <c r="K963" s="94"/>
      <c r="L963" s="94"/>
      <c r="M963" s="94"/>
      <c r="N963" s="94"/>
      <c r="O963" s="94"/>
    </row>
    <row r="964" spans="2:15" s="87" customFormat="1">
      <c r="B964" s="94"/>
      <c r="C964" s="94"/>
      <c r="D964" s="130"/>
      <c r="I964" s="93"/>
      <c r="J964" s="94"/>
      <c r="K964" s="94"/>
      <c r="L964" s="94"/>
      <c r="M964" s="94"/>
      <c r="N964" s="94"/>
      <c r="O964" s="94"/>
    </row>
    <row r="965" spans="2:15" s="87" customFormat="1">
      <c r="B965" s="94"/>
      <c r="C965" s="94"/>
      <c r="D965" s="130"/>
      <c r="I965" s="93"/>
      <c r="J965" s="94"/>
      <c r="K965" s="94"/>
      <c r="L965" s="94"/>
      <c r="M965" s="94"/>
      <c r="N965" s="94"/>
      <c r="O965" s="94"/>
    </row>
    <row r="966" spans="2:15" s="87" customFormat="1">
      <c r="B966" s="94"/>
      <c r="C966" s="94"/>
      <c r="D966" s="130"/>
      <c r="I966" s="93"/>
      <c r="J966" s="94"/>
      <c r="K966" s="94"/>
      <c r="L966" s="94"/>
      <c r="M966" s="94"/>
      <c r="N966" s="94"/>
      <c r="O966" s="94"/>
    </row>
    <row r="967" spans="2:15" s="87" customFormat="1">
      <c r="B967" s="94"/>
      <c r="C967" s="94"/>
      <c r="D967" s="130"/>
      <c r="I967" s="93"/>
      <c r="J967" s="94"/>
      <c r="K967" s="94"/>
      <c r="L967" s="94"/>
      <c r="M967" s="94"/>
      <c r="N967" s="94"/>
      <c r="O967" s="94"/>
    </row>
    <row r="968" spans="2:15" s="87" customFormat="1">
      <c r="B968" s="94"/>
      <c r="C968" s="94"/>
      <c r="D968" s="130"/>
      <c r="I968" s="93"/>
      <c r="J968" s="94"/>
      <c r="K968" s="94"/>
      <c r="L968" s="94"/>
      <c r="M968" s="94"/>
      <c r="N968" s="94"/>
      <c r="O968" s="94"/>
    </row>
    <row r="969" spans="2:15" s="87" customFormat="1">
      <c r="B969" s="94"/>
      <c r="C969" s="94"/>
      <c r="D969" s="130"/>
      <c r="I969" s="93"/>
      <c r="J969" s="94"/>
      <c r="K969" s="94"/>
      <c r="L969" s="94"/>
      <c r="M969" s="94"/>
      <c r="N969" s="94"/>
      <c r="O969" s="94"/>
    </row>
    <row r="970" spans="2:15" s="87" customFormat="1">
      <c r="B970" s="94"/>
      <c r="C970" s="94"/>
      <c r="D970" s="130"/>
      <c r="I970" s="93"/>
      <c r="J970" s="94"/>
      <c r="K970" s="94"/>
      <c r="L970" s="94"/>
      <c r="M970" s="94"/>
      <c r="N970" s="94"/>
      <c r="O970" s="94"/>
    </row>
    <row r="971" spans="2:15" s="87" customFormat="1">
      <c r="B971" s="94"/>
      <c r="C971" s="94"/>
      <c r="D971" s="130"/>
      <c r="I971" s="93"/>
      <c r="J971" s="94"/>
      <c r="K971" s="94"/>
      <c r="L971" s="94"/>
      <c r="M971" s="94"/>
      <c r="N971" s="94"/>
      <c r="O971" s="94"/>
    </row>
    <row r="972" spans="2:15" s="87" customFormat="1">
      <c r="B972" s="94"/>
      <c r="C972" s="94"/>
      <c r="D972" s="130"/>
      <c r="I972" s="93"/>
      <c r="J972" s="94"/>
      <c r="K972" s="94"/>
      <c r="L972" s="94"/>
      <c r="M972" s="94"/>
      <c r="N972" s="94"/>
      <c r="O972" s="94"/>
    </row>
    <row r="973" spans="2:15" s="87" customFormat="1">
      <c r="B973" s="94"/>
      <c r="C973" s="94"/>
      <c r="D973" s="130"/>
      <c r="I973" s="93"/>
      <c r="J973" s="94"/>
      <c r="K973" s="94"/>
      <c r="L973" s="94"/>
      <c r="M973" s="94"/>
      <c r="N973" s="94"/>
      <c r="O973" s="94"/>
    </row>
    <row r="974" spans="2:15" s="87" customFormat="1">
      <c r="B974" s="94"/>
      <c r="C974" s="94"/>
      <c r="D974" s="130"/>
      <c r="I974" s="93"/>
      <c r="J974" s="94"/>
      <c r="K974" s="94"/>
      <c r="L974" s="94"/>
      <c r="M974" s="94"/>
      <c r="N974" s="94"/>
      <c r="O974" s="94"/>
    </row>
    <row r="975" spans="2:15" s="87" customFormat="1">
      <c r="B975" s="94"/>
      <c r="C975" s="94"/>
      <c r="D975" s="130"/>
      <c r="I975" s="93"/>
      <c r="J975" s="94"/>
      <c r="K975" s="94"/>
      <c r="L975" s="94"/>
      <c r="M975" s="94"/>
      <c r="N975" s="94"/>
      <c r="O975" s="94"/>
    </row>
    <row r="976" spans="2:15" s="87" customFormat="1">
      <c r="B976" s="94"/>
      <c r="C976" s="94"/>
      <c r="D976" s="130"/>
      <c r="I976" s="93"/>
      <c r="J976" s="94"/>
      <c r="K976" s="94"/>
      <c r="L976" s="94"/>
      <c r="M976" s="94"/>
      <c r="N976" s="94"/>
      <c r="O976" s="94"/>
    </row>
    <row r="977" spans="2:15" s="87" customFormat="1">
      <c r="B977" s="94"/>
      <c r="C977" s="94"/>
      <c r="D977" s="130"/>
      <c r="I977" s="93"/>
      <c r="J977" s="94"/>
      <c r="K977" s="94"/>
      <c r="L977" s="94"/>
      <c r="M977" s="94"/>
      <c r="N977" s="94"/>
      <c r="O977" s="94"/>
    </row>
    <row r="978" spans="2:15" s="87" customFormat="1">
      <c r="B978" s="94"/>
      <c r="C978" s="94"/>
      <c r="D978" s="130"/>
      <c r="I978" s="93"/>
      <c r="J978" s="94"/>
      <c r="K978" s="94"/>
      <c r="L978" s="94"/>
      <c r="M978" s="94"/>
      <c r="N978" s="94"/>
      <c r="O978" s="94"/>
    </row>
    <row r="979" spans="2:15" s="87" customFormat="1">
      <c r="B979" s="94"/>
      <c r="C979" s="94"/>
      <c r="D979" s="130"/>
      <c r="I979" s="93"/>
      <c r="J979" s="94"/>
      <c r="K979" s="94"/>
      <c r="L979" s="94"/>
      <c r="M979" s="94"/>
      <c r="N979" s="94"/>
      <c r="O979" s="94"/>
    </row>
    <row r="980" spans="2:15" s="87" customFormat="1">
      <c r="B980" s="94"/>
      <c r="C980" s="94"/>
      <c r="D980" s="130"/>
      <c r="I980" s="93"/>
      <c r="J980" s="94"/>
      <c r="K980" s="94"/>
      <c r="L980" s="94"/>
      <c r="M980" s="94"/>
      <c r="N980" s="94"/>
      <c r="O980" s="94"/>
    </row>
    <row r="981" spans="2:15" s="87" customFormat="1">
      <c r="B981" s="94"/>
      <c r="C981" s="94"/>
      <c r="D981" s="130"/>
      <c r="I981" s="93"/>
      <c r="J981" s="94"/>
      <c r="K981" s="94"/>
      <c r="L981" s="94"/>
      <c r="M981" s="94"/>
      <c r="N981" s="94"/>
      <c r="O981" s="94"/>
    </row>
    <row r="982" spans="2:15" s="87" customFormat="1">
      <c r="B982" s="94"/>
      <c r="C982" s="94"/>
      <c r="D982" s="130"/>
      <c r="I982" s="93"/>
      <c r="J982" s="94"/>
      <c r="K982" s="94"/>
      <c r="L982" s="94"/>
      <c r="M982" s="94"/>
      <c r="N982" s="94"/>
      <c r="O982" s="94"/>
    </row>
    <row r="983" spans="2:15" s="87" customFormat="1">
      <c r="B983" s="94"/>
      <c r="C983" s="94"/>
      <c r="D983" s="130"/>
      <c r="I983" s="93"/>
      <c r="J983" s="94"/>
      <c r="K983" s="94"/>
      <c r="L983" s="94"/>
      <c r="M983" s="94"/>
      <c r="N983" s="94"/>
      <c r="O983" s="94"/>
    </row>
    <row r="984" spans="2:15" s="87" customFormat="1">
      <c r="B984" s="94"/>
      <c r="C984" s="94"/>
      <c r="D984" s="130"/>
      <c r="I984" s="93"/>
      <c r="J984" s="94"/>
      <c r="K984" s="94"/>
      <c r="L984" s="94"/>
      <c r="M984" s="94"/>
      <c r="N984" s="94"/>
      <c r="O984" s="94"/>
    </row>
    <row r="985" spans="2:15" s="87" customFormat="1">
      <c r="B985" s="94"/>
      <c r="C985" s="94"/>
      <c r="D985" s="130"/>
      <c r="I985" s="93"/>
      <c r="J985" s="94"/>
      <c r="K985" s="94"/>
      <c r="L985" s="94"/>
      <c r="M985" s="94"/>
      <c r="N985" s="94"/>
      <c r="O985" s="94"/>
    </row>
    <row r="986" spans="2:15" s="87" customFormat="1">
      <c r="B986" s="94"/>
      <c r="C986" s="94"/>
      <c r="D986" s="130"/>
      <c r="I986" s="93"/>
      <c r="J986" s="94"/>
      <c r="K986" s="94"/>
      <c r="L986" s="94"/>
      <c r="M986" s="94"/>
      <c r="N986" s="94"/>
      <c r="O986" s="94"/>
    </row>
    <row r="987" spans="2:15" s="87" customFormat="1">
      <c r="B987" s="94"/>
      <c r="C987" s="94"/>
      <c r="D987" s="130"/>
      <c r="I987" s="93"/>
      <c r="J987" s="94"/>
      <c r="K987" s="94"/>
      <c r="L987" s="94"/>
      <c r="M987" s="94"/>
      <c r="N987" s="94"/>
      <c r="O987" s="94"/>
    </row>
    <row r="988" spans="2:15" s="87" customFormat="1">
      <c r="B988" s="94"/>
      <c r="C988" s="94"/>
      <c r="D988" s="130"/>
      <c r="I988" s="93"/>
      <c r="J988" s="94"/>
      <c r="K988" s="94"/>
      <c r="L988" s="94"/>
      <c r="M988" s="94"/>
      <c r="N988" s="94"/>
      <c r="O988" s="94"/>
    </row>
    <row r="989" spans="2:15" s="87" customFormat="1">
      <c r="B989" s="94"/>
      <c r="C989" s="94"/>
      <c r="D989" s="130"/>
      <c r="I989" s="93"/>
      <c r="J989" s="94"/>
      <c r="K989" s="94"/>
      <c r="L989" s="94"/>
      <c r="M989" s="94"/>
      <c r="N989" s="94"/>
      <c r="O989" s="94"/>
    </row>
    <row r="990" spans="2:15" s="87" customFormat="1">
      <c r="B990" s="94"/>
      <c r="C990" s="94"/>
      <c r="D990" s="130"/>
      <c r="I990" s="93"/>
      <c r="J990" s="94"/>
      <c r="K990" s="94"/>
      <c r="L990" s="94"/>
      <c r="M990" s="94"/>
      <c r="N990" s="94"/>
      <c r="O990" s="94"/>
    </row>
    <row r="991" spans="2:15" s="87" customFormat="1">
      <c r="B991" s="94"/>
      <c r="C991" s="94"/>
      <c r="D991" s="130"/>
      <c r="I991" s="93"/>
      <c r="J991" s="94"/>
      <c r="K991" s="94"/>
      <c r="L991" s="94"/>
      <c r="M991" s="94"/>
      <c r="N991" s="94"/>
      <c r="O991" s="94"/>
    </row>
    <row r="992" spans="2:15" s="87" customFormat="1">
      <c r="B992" s="94"/>
      <c r="C992" s="94"/>
      <c r="D992" s="130"/>
      <c r="I992" s="93"/>
      <c r="J992" s="94"/>
      <c r="K992" s="94"/>
      <c r="L992" s="94"/>
      <c r="M992" s="94"/>
      <c r="N992" s="94"/>
      <c r="O992" s="94"/>
    </row>
    <row r="993" spans="2:15" s="87" customFormat="1">
      <c r="B993" s="94"/>
      <c r="C993" s="94"/>
      <c r="D993" s="130"/>
      <c r="I993" s="93"/>
      <c r="J993" s="94"/>
      <c r="K993" s="94"/>
      <c r="L993" s="94"/>
      <c r="M993" s="94"/>
      <c r="N993" s="94"/>
      <c r="O993" s="94"/>
    </row>
    <row r="994" spans="2:15" s="87" customFormat="1">
      <c r="B994" s="94"/>
      <c r="C994" s="94"/>
      <c r="D994" s="130"/>
      <c r="I994" s="93"/>
      <c r="J994" s="94"/>
      <c r="K994" s="94"/>
      <c r="L994" s="94"/>
      <c r="M994" s="94"/>
      <c r="N994" s="94"/>
      <c r="O994" s="94"/>
    </row>
    <row r="995" spans="2:15" s="87" customFormat="1">
      <c r="B995" s="94"/>
      <c r="C995" s="94"/>
      <c r="D995" s="130"/>
      <c r="I995" s="93"/>
      <c r="J995" s="94"/>
      <c r="K995" s="94"/>
      <c r="L995" s="94"/>
      <c r="M995" s="94"/>
      <c r="N995" s="94"/>
      <c r="O995" s="94"/>
    </row>
    <row r="996" spans="2:15" s="87" customFormat="1">
      <c r="B996" s="94"/>
      <c r="C996" s="94"/>
      <c r="D996" s="130"/>
      <c r="I996" s="93"/>
      <c r="J996" s="94"/>
      <c r="K996" s="94"/>
      <c r="L996" s="94"/>
      <c r="M996" s="94"/>
      <c r="N996" s="94"/>
      <c r="O996" s="94"/>
    </row>
    <row r="997" spans="2:15" s="87" customFormat="1">
      <c r="B997" s="94"/>
      <c r="C997" s="94"/>
      <c r="D997" s="130"/>
      <c r="I997" s="93"/>
      <c r="J997" s="94"/>
      <c r="K997" s="94"/>
      <c r="L997" s="94"/>
      <c r="M997" s="94"/>
      <c r="N997" s="94"/>
      <c r="O997" s="94"/>
    </row>
    <row r="998" spans="2:15" s="87" customFormat="1">
      <c r="B998" s="94"/>
      <c r="C998" s="94"/>
      <c r="D998" s="130"/>
      <c r="I998" s="93"/>
      <c r="J998" s="94"/>
      <c r="K998" s="94"/>
      <c r="L998" s="94"/>
      <c r="M998" s="94"/>
      <c r="N998" s="94"/>
      <c r="O998" s="94"/>
    </row>
    <row r="999" spans="2:15" s="87" customFormat="1">
      <c r="B999" s="94"/>
      <c r="C999" s="94"/>
      <c r="D999" s="130"/>
      <c r="I999" s="93"/>
      <c r="J999" s="94"/>
      <c r="K999" s="94"/>
      <c r="L999" s="94"/>
      <c r="M999" s="94"/>
      <c r="N999" s="94"/>
      <c r="O999" s="94"/>
    </row>
    <row r="1000" spans="2:15" s="87" customFormat="1">
      <c r="B1000" s="94"/>
      <c r="C1000" s="94"/>
      <c r="D1000" s="130"/>
      <c r="I1000" s="93"/>
      <c r="J1000" s="94"/>
      <c r="K1000" s="94"/>
      <c r="L1000" s="94"/>
      <c r="M1000" s="94"/>
      <c r="N1000" s="94"/>
      <c r="O1000" s="94"/>
    </row>
    <row r="1001" spans="2:15" s="87" customFormat="1">
      <c r="B1001" s="94"/>
      <c r="C1001" s="94"/>
      <c r="D1001" s="130"/>
      <c r="I1001" s="93"/>
      <c r="J1001" s="94"/>
      <c r="K1001" s="94"/>
      <c r="L1001" s="94"/>
      <c r="M1001" s="94"/>
      <c r="N1001" s="94"/>
      <c r="O1001" s="94"/>
    </row>
    <row r="1002" spans="2:15" s="87" customFormat="1">
      <c r="B1002" s="94"/>
      <c r="C1002" s="94"/>
      <c r="D1002" s="130"/>
      <c r="I1002" s="93"/>
      <c r="J1002" s="94"/>
      <c r="K1002" s="94"/>
      <c r="L1002" s="94"/>
      <c r="M1002" s="94"/>
      <c r="N1002" s="94"/>
      <c r="O1002" s="94"/>
    </row>
    <row r="1003" spans="2:15" s="87" customFormat="1">
      <c r="B1003" s="94"/>
      <c r="C1003" s="94"/>
      <c r="D1003" s="130"/>
      <c r="I1003" s="93"/>
      <c r="J1003" s="94"/>
      <c r="K1003" s="94"/>
      <c r="L1003" s="94"/>
      <c r="M1003" s="94"/>
      <c r="N1003" s="94"/>
      <c r="O1003" s="94"/>
    </row>
    <row r="1004" spans="2:15" s="87" customFormat="1">
      <c r="B1004" s="94"/>
      <c r="C1004" s="94"/>
      <c r="D1004" s="130"/>
      <c r="I1004" s="93"/>
      <c r="J1004" s="94"/>
      <c r="K1004" s="94"/>
      <c r="L1004" s="94"/>
      <c r="M1004" s="94"/>
      <c r="N1004" s="94"/>
      <c r="O1004" s="94"/>
    </row>
    <row r="1005" spans="2:15" s="87" customFormat="1">
      <c r="B1005" s="94"/>
      <c r="C1005" s="94"/>
      <c r="D1005" s="130"/>
      <c r="I1005" s="93"/>
      <c r="J1005" s="94"/>
      <c r="K1005" s="94"/>
      <c r="L1005" s="94"/>
      <c r="M1005" s="94"/>
      <c r="N1005" s="94"/>
      <c r="O1005" s="94"/>
    </row>
    <row r="1006" spans="2:15" s="87" customFormat="1">
      <c r="B1006" s="94"/>
      <c r="C1006" s="94"/>
      <c r="D1006" s="130"/>
      <c r="I1006" s="93"/>
      <c r="J1006" s="94"/>
      <c r="K1006" s="94"/>
      <c r="L1006" s="94"/>
      <c r="M1006" s="94"/>
      <c r="N1006" s="94"/>
      <c r="O1006" s="94"/>
    </row>
    <row r="1007" spans="2:15" s="87" customFormat="1">
      <c r="B1007" s="94"/>
      <c r="C1007" s="94"/>
      <c r="D1007" s="130"/>
      <c r="I1007" s="93"/>
      <c r="J1007" s="94"/>
      <c r="K1007" s="94"/>
      <c r="L1007" s="94"/>
      <c r="M1007" s="94"/>
      <c r="N1007" s="94"/>
      <c r="O1007" s="94"/>
    </row>
    <row r="1008" spans="2:15" s="87" customFormat="1">
      <c r="B1008" s="94"/>
      <c r="C1008" s="94"/>
      <c r="D1008" s="130"/>
      <c r="I1008" s="93"/>
      <c r="J1008" s="94"/>
      <c r="K1008" s="94"/>
      <c r="L1008" s="94"/>
      <c r="M1008" s="94"/>
      <c r="N1008" s="94"/>
      <c r="O1008" s="94"/>
    </row>
    <row r="1009" spans="2:15" s="87" customFormat="1">
      <c r="B1009" s="94"/>
      <c r="C1009" s="94"/>
      <c r="D1009" s="130"/>
      <c r="I1009" s="93"/>
      <c r="J1009" s="94"/>
      <c r="K1009" s="94"/>
      <c r="L1009" s="94"/>
      <c r="M1009" s="94"/>
      <c r="N1009" s="94"/>
      <c r="O1009" s="94"/>
    </row>
    <row r="1010" spans="2:15" s="87" customFormat="1">
      <c r="B1010" s="94"/>
      <c r="C1010" s="94"/>
      <c r="D1010" s="130"/>
      <c r="I1010" s="93"/>
      <c r="J1010" s="94"/>
      <c r="K1010" s="94"/>
      <c r="L1010" s="94"/>
      <c r="M1010" s="94"/>
      <c r="N1010" s="94"/>
      <c r="O1010" s="94"/>
    </row>
    <row r="1011" spans="2:15" s="87" customFormat="1">
      <c r="B1011" s="94"/>
      <c r="C1011" s="94"/>
      <c r="D1011" s="130"/>
      <c r="I1011" s="93"/>
      <c r="J1011" s="94"/>
      <c r="K1011" s="94"/>
      <c r="L1011" s="94"/>
      <c r="M1011" s="94"/>
      <c r="N1011" s="94"/>
      <c r="O1011" s="94"/>
    </row>
    <row r="1012" spans="2:15" s="87" customFormat="1">
      <c r="B1012" s="94"/>
      <c r="C1012" s="94"/>
      <c r="D1012" s="130"/>
      <c r="I1012" s="93"/>
      <c r="J1012" s="94"/>
      <c r="K1012" s="94"/>
      <c r="L1012" s="94"/>
      <c r="M1012" s="94"/>
      <c r="N1012" s="94"/>
      <c r="O1012" s="94"/>
    </row>
    <row r="1013" spans="2:15" s="87" customFormat="1">
      <c r="B1013" s="94"/>
      <c r="C1013" s="94"/>
      <c r="D1013" s="130"/>
      <c r="I1013" s="93"/>
      <c r="J1013" s="94"/>
      <c r="K1013" s="94"/>
      <c r="L1013" s="94"/>
      <c r="M1013" s="94"/>
      <c r="N1013" s="94"/>
      <c r="O1013" s="94"/>
    </row>
    <row r="1014" spans="2:15" s="87" customFormat="1">
      <c r="B1014" s="94"/>
      <c r="C1014" s="94"/>
      <c r="D1014" s="130"/>
      <c r="I1014" s="93"/>
      <c r="J1014" s="94"/>
      <c r="K1014" s="94"/>
      <c r="L1014" s="94"/>
      <c r="M1014" s="94"/>
      <c r="N1014" s="94"/>
      <c r="O1014" s="94"/>
    </row>
    <row r="1015" spans="2:15" s="87" customFormat="1">
      <c r="B1015" s="94"/>
      <c r="C1015" s="94"/>
      <c r="D1015" s="130"/>
      <c r="I1015" s="93"/>
      <c r="J1015" s="94"/>
      <c r="K1015" s="94"/>
      <c r="L1015" s="94"/>
      <c r="M1015" s="94"/>
      <c r="N1015" s="94"/>
      <c r="O1015" s="94"/>
    </row>
    <row r="1016" spans="2:15" s="87" customFormat="1">
      <c r="B1016" s="94"/>
      <c r="C1016" s="94"/>
      <c r="D1016" s="130"/>
      <c r="I1016" s="93"/>
      <c r="J1016" s="94"/>
      <c r="K1016" s="94"/>
      <c r="L1016" s="94"/>
      <c r="M1016" s="94"/>
      <c r="N1016" s="94"/>
      <c r="O1016" s="94"/>
    </row>
    <row r="1017" spans="2:15" s="87" customFormat="1">
      <c r="B1017" s="94"/>
      <c r="C1017" s="94"/>
      <c r="D1017" s="130"/>
      <c r="I1017" s="93"/>
      <c r="J1017" s="94"/>
      <c r="K1017" s="94"/>
      <c r="L1017" s="94"/>
      <c r="M1017" s="94"/>
      <c r="N1017" s="94"/>
      <c r="O1017" s="94"/>
    </row>
    <row r="1018" spans="2:15" s="87" customFormat="1">
      <c r="B1018" s="94"/>
      <c r="C1018" s="94"/>
      <c r="D1018" s="130"/>
      <c r="I1018" s="93"/>
      <c r="J1018" s="94"/>
      <c r="K1018" s="94"/>
      <c r="L1018" s="94"/>
      <c r="M1018" s="94"/>
      <c r="N1018" s="94"/>
      <c r="O1018" s="94"/>
    </row>
    <row r="1019" spans="2:15" s="87" customFormat="1">
      <c r="B1019" s="94"/>
      <c r="C1019" s="94"/>
      <c r="D1019" s="130"/>
      <c r="I1019" s="93"/>
      <c r="J1019" s="94"/>
      <c r="K1019" s="94"/>
      <c r="L1019" s="94"/>
      <c r="M1019" s="94"/>
      <c r="N1019" s="94"/>
      <c r="O1019" s="94"/>
    </row>
    <row r="1020" spans="2:15" s="87" customFormat="1">
      <c r="B1020" s="94"/>
      <c r="C1020" s="94"/>
      <c r="D1020" s="130"/>
      <c r="I1020" s="93"/>
      <c r="J1020" s="94"/>
      <c r="K1020" s="94"/>
      <c r="L1020" s="94"/>
      <c r="M1020" s="94"/>
      <c r="N1020" s="94"/>
      <c r="O1020" s="94"/>
    </row>
    <row r="1021" spans="2:15" s="87" customFormat="1">
      <c r="B1021" s="94"/>
      <c r="C1021" s="94"/>
      <c r="D1021" s="130"/>
      <c r="I1021" s="93"/>
      <c r="J1021" s="94"/>
      <c r="K1021" s="94"/>
      <c r="L1021" s="94"/>
      <c r="M1021" s="94"/>
      <c r="N1021" s="94"/>
      <c r="O1021" s="94"/>
    </row>
    <row r="1022" spans="2:15" s="87" customFormat="1">
      <c r="B1022" s="94"/>
      <c r="C1022" s="94"/>
      <c r="D1022" s="130"/>
      <c r="I1022" s="93"/>
      <c r="J1022" s="94"/>
      <c r="K1022" s="94"/>
      <c r="L1022" s="94"/>
      <c r="M1022" s="94"/>
      <c r="N1022" s="94"/>
      <c r="O1022" s="94"/>
    </row>
    <row r="1023" spans="2:15" s="87" customFormat="1">
      <c r="B1023" s="94"/>
      <c r="C1023" s="94"/>
      <c r="D1023" s="130"/>
      <c r="I1023" s="93"/>
      <c r="J1023" s="94"/>
      <c r="K1023" s="94"/>
      <c r="L1023" s="94"/>
      <c r="M1023" s="94"/>
      <c r="N1023" s="94"/>
      <c r="O1023" s="94"/>
    </row>
    <row r="1024" spans="2:15" s="87" customFormat="1">
      <c r="B1024" s="94"/>
      <c r="C1024" s="94"/>
      <c r="D1024" s="130"/>
      <c r="I1024" s="93"/>
      <c r="J1024" s="94"/>
      <c r="K1024" s="94"/>
      <c r="L1024" s="94"/>
      <c r="M1024" s="94"/>
      <c r="N1024" s="94"/>
      <c r="O1024" s="94"/>
    </row>
    <row r="1025" spans="2:15" s="87" customFormat="1">
      <c r="B1025" s="94"/>
      <c r="C1025" s="94"/>
      <c r="D1025" s="130"/>
      <c r="I1025" s="93"/>
      <c r="J1025" s="94"/>
      <c r="K1025" s="94"/>
      <c r="L1025" s="94"/>
      <c r="M1025" s="94"/>
      <c r="N1025" s="94"/>
      <c r="O1025" s="94"/>
    </row>
    <row r="1026" spans="2:15" s="87" customFormat="1">
      <c r="B1026" s="94"/>
      <c r="C1026" s="94"/>
      <c r="D1026" s="130"/>
      <c r="I1026" s="93"/>
      <c r="J1026" s="94"/>
      <c r="K1026" s="94"/>
      <c r="L1026" s="94"/>
      <c r="M1026" s="94"/>
      <c r="N1026" s="94"/>
      <c r="O1026" s="94"/>
    </row>
    <row r="1027" spans="2:15" s="87" customFormat="1">
      <c r="B1027" s="94"/>
      <c r="C1027" s="94"/>
      <c r="D1027" s="130"/>
      <c r="I1027" s="93"/>
      <c r="J1027" s="94"/>
      <c r="K1027" s="94"/>
      <c r="L1027" s="94"/>
      <c r="M1027" s="94"/>
      <c r="N1027" s="94"/>
      <c r="O1027" s="94"/>
    </row>
    <row r="1028" spans="2:15" s="87" customFormat="1">
      <c r="B1028" s="94"/>
      <c r="C1028" s="94"/>
      <c r="D1028" s="130"/>
      <c r="I1028" s="93"/>
      <c r="J1028" s="94"/>
      <c r="K1028" s="94"/>
      <c r="L1028" s="94"/>
      <c r="M1028" s="94"/>
      <c r="N1028" s="94"/>
      <c r="O1028" s="94"/>
    </row>
    <row r="1029" spans="2:15" s="87" customFormat="1">
      <c r="B1029" s="94"/>
      <c r="C1029" s="94"/>
      <c r="D1029" s="130"/>
      <c r="I1029" s="93"/>
      <c r="J1029" s="94"/>
      <c r="K1029" s="94"/>
      <c r="L1029" s="94"/>
      <c r="M1029" s="94"/>
      <c r="N1029" s="94"/>
      <c r="O1029" s="94"/>
    </row>
    <row r="1030" spans="2:15" s="87" customFormat="1">
      <c r="B1030" s="94"/>
      <c r="C1030" s="94"/>
      <c r="D1030" s="130"/>
      <c r="I1030" s="93"/>
      <c r="J1030" s="94"/>
      <c r="K1030" s="94"/>
      <c r="L1030" s="94"/>
      <c r="M1030" s="94"/>
      <c r="N1030" s="94"/>
      <c r="O1030" s="94"/>
    </row>
    <row r="1031" spans="2:15" s="87" customFormat="1">
      <c r="B1031" s="94"/>
      <c r="C1031" s="94"/>
      <c r="D1031" s="130"/>
      <c r="I1031" s="93"/>
      <c r="J1031" s="94"/>
      <c r="K1031" s="94"/>
      <c r="L1031" s="94"/>
      <c r="M1031" s="94"/>
      <c r="N1031" s="94"/>
      <c r="O1031" s="94"/>
    </row>
    <row r="1032" spans="2:15" s="87" customFormat="1">
      <c r="B1032" s="94"/>
      <c r="C1032" s="94"/>
      <c r="D1032" s="130"/>
      <c r="I1032" s="93"/>
      <c r="J1032" s="94"/>
      <c r="K1032" s="94"/>
      <c r="L1032" s="94"/>
      <c r="M1032" s="94"/>
      <c r="N1032" s="94"/>
      <c r="O1032" s="94"/>
    </row>
    <row r="1033" spans="2:15" s="87" customFormat="1">
      <c r="B1033" s="94"/>
      <c r="C1033" s="94"/>
      <c r="D1033" s="130"/>
      <c r="I1033" s="93"/>
      <c r="J1033" s="94"/>
      <c r="K1033" s="94"/>
      <c r="L1033" s="94"/>
      <c r="M1033" s="94"/>
      <c r="N1033" s="94"/>
      <c r="O1033" s="94"/>
    </row>
    <row r="1034" spans="2:15" s="87" customFormat="1">
      <c r="B1034" s="94"/>
      <c r="C1034" s="94"/>
      <c r="D1034" s="130"/>
      <c r="I1034" s="93"/>
      <c r="J1034" s="94"/>
      <c r="K1034" s="94"/>
      <c r="L1034" s="94"/>
      <c r="M1034" s="94"/>
      <c r="N1034" s="94"/>
      <c r="O1034" s="94"/>
    </row>
    <row r="1035" spans="2:15" s="87" customFormat="1">
      <c r="B1035" s="94"/>
      <c r="C1035" s="94"/>
      <c r="D1035" s="130"/>
      <c r="I1035" s="93"/>
      <c r="J1035" s="94"/>
      <c r="K1035" s="94"/>
      <c r="L1035" s="94"/>
      <c r="M1035" s="94"/>
      <c r="N1035" s="94"/>
      <c r="O1035" s="94"/>
    </row>
    <row r="1036" spans="2:15" s="87" customFormat="1">
      <c r="B1036" s="94"/>
      <c r="C1036" s="94"/>
      <c r="D1036" s="130"/>
      <c r="I1036" s="93"/>
      <c r="J1036" s="94"/>
      <c r="K1036" s="94"/>
      <c r="L1036" s="94"/>
      <c r="M1036" s="94"/>
      <c r="N1036" s="94"/>
      <c r="O1036" s="94"/>
    </row>
    <row r="1037" spans="2:15" s="87" customFormat="1">
      <c r="B1037" s="94"/>
      <c r="C1037" s="94"/>
      <c r="D1037" s="130"/>
      <c r="I1037" s="93"/>
      <c r="J1037" s="94"/>
      <c r="K1037" s="94"/>
      <c r="L1037" s="94"/>
      <c r="M1037" s="94"/>
      <c r="N1037" s="94"/>
      <c r="O1037" s="94"/>
    </row>
    <row r="1038" spans="2:15" s="87" customFormat="1">
      <c r="B1038" s="94"/>
      <c r="C1038" s="94"/>
      <c r="D1038" s="130"/>
      <c r="I1038" s="93"/>
      <c r="J1038" s="94"/>
      <c r="K1038" s="94"/>
      <c r="L1038" s="94"/>
      <c r="M1038" s="94"/>
      <c r="N1038" s="94"/>
      <c r="O1038" s="94"/>
    </row>
    <row r="1039" spans="2:15" s="87" customFormat="1">
      <c r="B1039" s="94"/>
      <c r="C1039" s="94"/>
      <c r="D1039" s="130"/>
      <c r="I1039" s="93"/>
      <c r="J1039" s="94"/>
      <c r="K1039" s="94"/>
      <c r="L1039" s="94"/>
      <c r="M1039" s="94"/>
      <c r="N1039" s="94"/>
      <c r="O1039" s="94"/>
    </row>
    <row r="1040" spans="2:15" s="87" customFormat="1">
      <c r="B1040" s="94"/>
      <c r="C1040" s="94"/>
      <c r="D1040" s="130"/>
      <c r="I1040" s="93"/>
      <c r="J1040" s="94"/>
      <c r="K1040" s="94"/>
      <c r="L1040" s="94"/>
      <c r="M1040" s="94"/>
      <c r="N1040" s="94"/>
      <c r="O1040" s="94"/>
    </row>
    <row r="1041" spans="2:15" s="87" customFormat="1">
      <c r="B1041" s="94"/>
      <c r="C1041" s="94"/>
      <c r="D1041" s="130"/>
      <c r="I1041" s="93"/>
      <c r="J1041" s="94"/>
      <c r="K1041" s="94"/>
      <c r="L1041" s="94"/>
      <c r="M1041" s="94"/>
      <c r="N1041" s="94"/>
      <c r="O1041" s="94"/>
    </row>
    <row r="1042" spans="2:15" s="87" customFormat="1">
      <c r="B1042" s="94"/>
      <c r="C1042" s="94"/>
      <c r="D1042" s="130"/>
      <c r="I1042" s="93"/>
      <c r="J1042" s="94"/>
      <c r="K1042" s="94"/>
      <c r="L1042" s="94"/>
      <c r="M1042" s="94"/>
      <c r="N1042" s="94"/>
      <c r="O1042" s="94"/>
    </row>
    <row r="1043" spans="2:15" s="87" customFormat="1">
      <c r="B1043" s="94"/>
      <c r="C1043" s="94"/>
      <c r="D1043" s="130"/>
      <c r="I1043" s="93"/>
      <c r="J1043" s="94"/>
      <c r="K1043" s="94"/>
      <c r="L1043" s="94"/>
      <c r="M1043" s="94"/>
      <c r="N1043" s="94"/>
      <c r="O1043" s="94"/>
    </row>
    <row r="1044" spans="2:15" s="87" customFormat="1">
      <c r="B1044" s="94"/>
      <c r="C1044" s="94"/>
      <c r="D1044" s="130"/>
      <c r="I1044" s="93"/>
      <c r="J1044" s="94"/>
      <c r="K1044" s="94"/>
      <c r="L1044" s="94"/>
      <c r="M1044" s="94"/>
      <c r="N1044" s="94"/>
      <c r="O1044" s="94"/>
    </row>
    <row r="1045" spans="2:15" s="87" customFormat="1">
      <c r="B1045" s="94"/>
      <c r="C1045" s="94"/>
      <c r="D1045" s="130"/>
      <c r="I1045" s="93"/>
      <c r="J1045" s="94"/>
      <c r="K1045" s="94"/>
      <c r="L1045" s="94"/>
      <c r="M1045" s="94"/>
      <c r="N1045" s="94"/>
      <c r="O1045" s="94"/>
    </row>
    <row r="1046" spans="2:15" s="87" customFormat="1">
      <c r="B1046" s="94"/>
      <c r="C1046" s="94"/>
      <c r="D1046" s="130"/>
      <c r="I1046" s="93"/>
      <c r="J1046" s="94"/>
      <c r="K1046" s="94"/>
      <c r="L1046" s="94"/>
      <c r="M1046" s="94"/>
      <c r="N1046" s="94"/>
      <c r="O1046" s="94"/>
    </row>
    <row r="1047" spans="2:15" s="87" customFormat="1">
      <c r="B1047" s="94"/>
      <c r="C1047" s="94"/>
      <c r="D1047" s="130"/>
      <c r="I1047" s="93"/>
      <c r="J1047" s="94"/>
      <c r="K1047" s="94"/>
      <c r="L1047" s="94"/>
      <c r="M1047" s="94"/>
      <c r="N1047" s="94"/>
      <c r="O1047" s="94"/>
    </row>
  </sheetData>
  <mergeCells count="11">
    <mergeCell ref="B2:H2"/>
    <mergeCell ref="B3:H3"/>
    <mergeCell ref="B4:H4"/>
    <mergeCell ref="B6:H6"/>
    <mergeCell ref="E26:F26"/>
    <mergeCell ref="B8:G9"/>
    <mergeCell ref="E36:F36"/>
    <mergeCell ref="E38:F38"/>
    <mergeCell ref="E28:F28"/>
    <mergeCell ref="E49:F49"/>
    <mergeCell ref="E51:F51"/>
  </mergeCells>
  <pageMargins left="0.51181102362204722" right="0.51181102362204722" top="0.78740157480314965" bottom="0.78740157480314965" header="0.31496062992125984" footer="0.31496062992125984"/>
  <pageSetup paperSize="9" scale="60" orientation="portrait" horizontalDpi="300" verticalDpi="3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51"/>
  <sheetViews>
    <sheetView showGridLines="0" view="pageBreakPreview" zoomScaleNormal="100" zoomScaleSheetLayoutView="100" workbookViewId="0">
      <selection activeCell="R47" sqref="R47"/>
    </sheetView>
  </sheetViews>
  <sheetFormatPr defaultRowHeight="15"/>
  <cols>
    <col min="1" max="1" width="1.42578125" style="138" customWidth="1"/>
    <col min="2" max="2" width="13.5703125" style="138" customWidth="1"/>
    <col min="3" max="3" width="26.28515625" style="138" customWidth="1"/>
    <col min="4" max="4" width="3" style="138" customWidth="1"/>
    <col min="5" max="10" width="2.7109375" style="138" customWidth="1"/>
    <col min="11" max="11" width="9.5703125" style="138" customWidth="1"/>
    <col min="12" max="12" width="15.85546875" style="138" customWidth="1"/>
    <col min="13" max="13" width="4.5703125" style="138" hidden="1" customWidth="1"/>
    <col min="14" max="14" width="2" style="138" hidden="1" customWidth="1"/>
    <col min="15" max="15" width="15.7109375" style="138" customWidth="1"/>
    <col min="16" max="16" width="4.5703125" style="138" hidden="1" customWidth="1"/>
    <col min="17" max="17" width="4.28515625" style="138" hidden="1" customWidth="1"/>
    <col min="18" max="18" width="11.42578125" style="138" customWidth="1"/>
    <col min="19" max="19" width="14.7109375" style="138" customWidth="1"/>
    <col min="20" max="20" width="3.28515625" style="138" hidden="1" customWidth="1"/>
    <col min="21" max="21" width="11.28515625" style="138" customWidth="1"/>
    <col min="22" max="22" width="14.7109375" style="138" customWidth="1"/>
    <col min="23" max="23" width="9.140625" style="138"/>
    <col min="24" max="24" width="7.7109375" style="138" customWidth="1"/>
    <col min="25" max="25" width="32" style="138" customWidth="1"/>
    <col min="26" max="26" width="9" style="139" customWidth="1"/>
    <col min="27" max="27" width="12.28515625" style="139" bestFit="1" customWidth="1"/>
    <col min="28" max="28" width="19.28515625" style="138" hidden="1" customWidth="1"/>
    <col min="29" max="29" width="17" style="138" customWidth="1"/>
    <col min="30" max="30" width="11.85546875" style="138" bestFit="1" customWidth="1"/>
    <col min="31" max="32" width="9.140625" style="138"/>
    <col min="33" max="33" width="9.42578125" style="138" bestFit="1" customWidth="1"/>
    <col min="34" max="16384" width="9.140625" style="138"/>
  </cols>
  <sheetData>
    <row r="1" spans="2:30" ht="6" customHeight="1"/>
    <row r="2" spans="2:30">
      <c r="Z2" s="138"/>
      <c r="AA2" s="140" t="s">
        <v>74</v>
      </c>
    </row>
    <row r="3" spans="2:30" ht="20.25">
      <c r="K3" s="245" t="s">
        <v>75</v>
      </c>
      <c r="Z3" s="138"/>
      <c r="AA3" s="141" t="s">
        <v>76</v>
      </c>
    </row>
    <row r="4" spans="2:30" ht="15.75">
      <c r="L4" s="142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</row>
    <row r="5" spans="2:30" s="145" customFormat="1" ht="12.75" customHeight="1">
      <c r="B5" s="144" t="s">
        <v>77</v>
      </c>
      <c r="H5" s="146" t="s">
        <v>78</v>
      </c>
      <c r="I5" s="147"/>
      <c r="J5" s="147"/>
      <c r="M5" s="147"/>
      <c r="N5" s="147"/>
      <c r="O5" s="144" t="s">
        <v>79</v>
      </c>
      <c r="P5" s="148"/>
      <c r="Q5" s="148"/>
      <c r="R5" s="148"/>
      <c r="T5" s="147"/>
      <c r="U5" s="144" t="s">
        <v>80</v>
      </c>
      <c r="W5"/>
      <c r="X5"/>
      <c r="Y5"/>
      <c r="Z5" s="146" t="s">
        <v>81</v>
      </c>
      <c r="AA5" s="149"/>
    </row>
    <row r="6" spans="2:30" ht="53.25" customHeight="1">
      <c r="B6" s="955" t="s">
        <v>173</v>
      </c>
      <c r="C6" s="956"/>
      <c r="D6" s="956"/>
      <c r="E6" s="956"/>
      <c r="F6" s="956"/>
      <c r="G6" s="957"/>
      <c r="H6" s="955" t="s">
        <v>3</v>
      </c>
      <c r="I6" s="956"/>
      <c r="J6" s="956"/>
      <c r="K6" s="956"/>
      <c r="L6" s="956"/>
      <c r="M6" s="150"/>
      <c r="N6" s="150"/>
      <c r="O6" s="955" t="s">
        <v>82</v>
      </c>
      <c r="P6" s="956"/>
      <c r="Q6" s="956"/>
      <c r="R6" s="956"/>
      <c r="S6" s="956"/>
      <c r="T6" s="151"/>
      <c r="U6" s="958" t="str">
        <f>'Planilha SEM Desonerado'!A10</f>
        <v>OBJETO: PAVIMENTAÇÃO EM DIVERSAS RUAS NO MUNICÍPIO DE ARAPIRACA/AL.</v>
      </c>
      <c r="V6" s="959"/>
      <c r="W6" s="959"/>
      <c r="X6" s="959"/>
      <c r="Y6" s="960"/>
      <c r="Z6" s="961"/>
      <c r="AA6" s="962"/>
    </row>
    <row r="7" spans="2:30" ht="3.75" customHeight="1"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 t="s">
        <v>83</v>
      </c>
      <c r="V7" s="152"/>
      <c r="W7" s="152"/>
      <c r="X7" s="152"/>
      <c r="Y7" s="152"/>
      <c r="Z7" s="152"/>
      <c r="AA7" s="152"/>
    </row>
    <row r="8" spans="2:30">
      <c r="B8" s="153" t="s">
        <v>84</v>
      </c>
      <c r="M8" s="152"/>
      <c r="N8" s="152"/>
      <c r="O8" s="146" t="s">
        <v>85</v>
      </c>
      <c r="T8" s="145"/>
      <c r="U8" s="145"/>
      <c r="AA8" s="149"/>
    </row>
    <row r="9" spans="2:30" ht="12.75" customHeight="1">
      <c r="B9" s="153"/>
      <c r="C9" s="154"/>
      <c r="D9" s="155" t="s">
        <v>86</v>
      </c>
      <c r="E9" s="152"/>
      <c r="F9" s="152"/>
      <c r="G9" s="147"/>
      <c r="J9" s="154" t="s">
        <v>288</v>
      </c>
      <c r="K9" s="147" t="s">
        <v>87</v>
      </c>
      <c r="L9" s="147"/>
      <c r="O9" s="952"/>
      <c r="P9" s="953"/>
      <c r="Q9" s="953"/>
      <c r="R9" s="953"/>
      <c r="S9" s="953"/>
      <c r="T9" s="953"/>
      <c r="U9" s="953"/>
      <c r="V9" s="953"/>
      <c r="W9" s="953"/>
      <c r="X9" s="953"/>
      <c r="Y9" s="953"/>
      <c r="Z9" s="953"/>
      <c r="AA9" s="954"/>
    </row>
    <row r="10" spans="2:30" ht="3.75" customHeight="1">
      <c r="B10" s="156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0"/>
      <c r="N10" s="150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  <c r="Z10" s="157"/>
      <c r="AA10" s="158"/>
    </row>
    <row r="11" spans="2:30" ht="3.75" customHeight="1"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47" t="s">
        <v>88</v>
      </c>
      <c r="N11" s="159" t="s">
        <v>89</v>
      </c>
      <c r="O11" s="147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60"/>
      <c r="AA11" s="160"/>
    </row>
    <row r="12" spans="2:30" ht="12.75" customHeight="1">
      <c r="B12" s="161"/>
      <c r="C12" s="162"/>
      <c r="D12" s="163"/>
      <c r="E12" s="163"/>
      <c r="F12" s="163"/>
      <c r="G12" s="163"/>
      <c r="H12" s="163"/>
      <c r="I12" s="163"/>
      <c r="J12" s="163"/>
      <c r="K12" s="163"/>
      <c r="L12" s="163"/>
      <c r="M12" s="164" t="s">
        <v>90</v>
      </c>
      <c r="N12" s="163"/>
      <c r="O12" s="941"/>
      <c r="P12" s="941"/>
      <c r="Q12" s="941"/>
      <c r="R12" s="941"/>
      <c r="S12" s="941"/>
      <c r="T12" s="941"/>
      <c r="U12" s="941"/>
      <c r="V12" s="941"/>
      <c r="W12" s="941"/>
      <c r="X12" s="163"/>
      <c r="Y12" s="165"/>
      <c r="Z12" s="160"/>
      <c r="AA12" s="160"/>
    </row>
    <row r="13" spans="2:30" ht="12.75" customHeight="1">
      <c r="B13" s="942" t="s">
        <v>18</v>
      </c>
      <c r="C13" s="943"/>
      <c r="D13" s="943"/>
      <c r="E13" s="943"/>
      <c r="F13" s="943"/>
      <c r="G13" s="943"/>
      <c r="H13" s="943"/>
      <c r="I13" s="943"/>
      <c r="J13" s="943"/>
      <c r="K13" s="166"/>
      <c r="L13" s="166"/>
      <c r="M13" s="167"/>
      <c r="N13" s="168"/>
      <c r="O13" s="944" t="str">
        <f>IF(C9&lt;&gt;0,"Financiamento","Repasse")</f>
        <v>Repasse</v>
      </c>
      <c r="P13" s="945"/>
      <c r="Q13" s="945"/>
      <c r="R13" s="946"/>
      <c r="S13" s="947" t="s">
        <v>91</v>
      </c>
      <c r="T13" s="948"/>
      <c r="U13" s="948"/>
      <c r="V13" s="948"/>
      <c r="W13" s="948"/>
      <c r="X13" s="949"/>
      <c r="Y13" s="169" t="s">
        <v>31</v>
      </c>
      <c r="Z13" s="170" t="s">
        <v>92</v>
      </c>
      <c r="AA13" s="170" t="s">
        <v>91</v>
      </c>
    </row>
    <row r="14" spans="2:30" ht="12.75" customHeight="1">
      <c r="B14" s="171" t="s">
        <v>0</v>
      </c>
      <c r="C14" s="950" t="s">
        <v>93</v>
      </c>
      <c r="D14" s="951"/>
      <c r="E14" s="951"/>
      <c r="F14" s="951"/>
      <c r="G14" s="951"/>
      <c r="H14" s="951"/>
      <c r="I14" s="951"/>
      <c r="J14" s="951"/>
      <c r="K14" s="172"/>
      <c r="L14" s="173" t="s">
        <v>94</v>
      </c>
      <c r="M14" s="174" t="s">
        <v>95</v>
      </c>
      <c r="N14" s="175" t="s">
        <v>96</v>
      </c>
      <c r="O14" s="176" t="s">
        <v>52</v>
      </c>
      <c r="P14" s="176" t="s">
        <v>97</v>
      </c>
      <c r="Q14" s="176" t="s">
        <v>98</v>
      </c>
      <c r="R14" s="176" t="s">
        <v>1</v>
      </c>
      <c r="S14" s="177" t="s">
        <v>99</v>
      </c>
      <c r="T14" s="178" t="s">
        <v>100</v>
      </c>
      <c r="U14" s="179" t="s">
        <v>101</v>
      </c>
      <c r="V14" s="177" t="s">
        <v>102</v>
      </c>
      <c r="W14" s="179" t="s">
        <v>101</v>
      </c>
      <c r="X14" s="180" t="s">
        <v>103</v>
      </c>
      <c r="Y14" s="181" t="s">
        <v>104</v>
      </c>
      <c r="Z14" s="182" t="s">
        <v>105</v>
      </c>
      <c r="AA14" s="182" t="s">
        <v>106</v>
      </c>
    </row>
    <row r="15" spans="2:30" s="145" customFormat="1" ht="12.75" customHeight="1">
      <c r="B15" s="183" t="str">
        <f>CRONOGRAMA!A12</f>
        <v>1.0</v>
      </c>
      <c r="C15" s="362" t="str">
        <f>CRONOGRAMA!B12</f>
        <v>ADMINISTRAÇÃO DA OBRA</v>
      </c>
      <c r="D15" s="183"/>
      <c r="E15" s="183"/>
      <c r="F15" s="185"/>
      <c r="G15" s="185"/>
      <c r="H15" s="185"/>
      <c r="I15" s="185"/>
      <c r="J15" s="185"/>
      <c r="K15" s="186"/>
      <c r="L15" s="187"/>
      <c r="M15" s="188"/>
      <c r="N15" s="189"/>
      <c r="O15" s="190">
        <f>R15*Y15</f>
        <v>34085.300000000003</v>
      </c>
      <c r="P15" s="191"/>
      <c r="Q15" s="191"/>
      <c r="R15" s="192">
        <v>1</v>
      </c>
      <c r="S15" s="190">
        <f>Y15*U15</f>
        <v>0</v>
      </c>
      <c r="T15" s="193"/>
      <c r="U15" s="194">
        <v>0</v>
      </c>
      <c r="V15" s="190"/>
      <c r="W15" s="192"/>
      <c r="X15" s="195">
        <f>R15+W15+U15</f>
        <v>1</v>
      </c>
      <c r="Y15" s="193">
        <f>CRONOGRAMA!D12</f>
        <v>34085.300000000003</v>
      </c>
      <c r="Z15" s="196"/>
      <c r="AA15" s="197"/>
      <c r="AB15" s="198"/>
      <c r="AC15" s="199">
        <v>12885245.789999999</v>
      </c>
      <c r="AD15" s="200">
        <f>Y15-AC15</f>
        <v>-12851160.49</v>
      </c>
    </row>
    <row r="16" spans="2:30" s="145" customFormat="1" ht="12.75" customHeight="1">
      <c r="B16" s="183" t="str">
        <f>CRONOGRAMA!A14</f>
        <v>2.0</v>
      </c>
      <c r="C16" s="362" t="str">
        <f>CRONOGRAMA!B14</f>
        <v>SERVIÇOS PRELIMINARES</v>
      </c>
      <c r="D16" s="183"/>
      <c r="E16" s="183"/>
      <c r="F16" s="185"/>
      <c r="G16" s="185"/>
      <c r="H16" s="185"/>
      <c r="I16" s="185"/>
      <c r="J16" s="185"/>
      <c r="K16" s="186"/>
      <c r="L16" s="187"/>
      <c r="M16" s="188"/>
      <c r="N16" s="189"/>
      <c r="O16" s="190">
        <f>R16*Y16</f>
        <v>12432.2</v>
      </c>
      <c r="P16" s="191"/>
      <c r="Q16" s="191"/>
      <c r="R16" s="192">
        <v>1</v>
      </c>
      <c r="S16" s="190">
        <f>Y16*U16</f>
        <v>0</v>
      </c>
      <c r="T16" s="193"/>
      <c r="U16" s="194">
        <f t="shared" ref="U16:U19" si="0">1-R16-W16</f>
        <v>0</v>
      </c>
      <c r="V16" s="190"/>
      <c r="W16" s="192"/>
      <c r="X16" s="195">
        <f t="shared" ref="X16:X36" si="1">R16+W16+U16</f>
        <v>1</v>
      </c>
      <c r="Y16" s="193">
        <f>CRONOGRAMA!D14</f>
        <v>12432.2</v>
      </c>
      <c r="Z16" s="196"/>
      <c r="AA16" s="197"/>
      <c r="AB16" s="198"/>
      <c r="AC16" s="199">
        <f>Y16</f>
        <v>12432.2</v>
      </c>
      <c r="AD16" s="200">
        <f>Y16-AC16</f>
        <v>0</v>
      </c>
    </row>
    <row r="17" spans="2:31" s="145" customFormat="1" ht="12.75" customHeight="1">
      <c r="B17" s="364" t="str">
        <f>CRONOGRAMA!A16</f>
        <v>RUA GETULIANO DIAS (TRECHO 01)</v>
      </c>
      <c r="C17" s="184"/>
      <c r="D17" s="185"/>
      <c r="E17" s="185"/>
      <c r="F17" s="185"/>
      <c r="G17" s="185"/>
      <c r="H17" s="185"/>
      <c r="I17" s="185"/>
      <c r="J17" s="185"/>
      <c r="K17" s="186"/>
      <c r="L17" s="187"/>
      <c r="M17" s="188"/>
      <c r="N17" s="189"/>
      <c r="O17" s="190"/>
      <c r="P17" s="191"/>
      <c r="Q17" s="191"/>
      <c r="R17" s="192">
        <v>1</v>
      </c>
      <c r="S17" s="190"/>
      <c r="T17" s="193"/>
      <c r="U17" s="194"/>
      <c r="V17" s="190"/>
      <c r="W17" s="192"/>
      <c r="X17" s="195"/>
      <c r="Y17" s="193"/>
      <c r="Z17" s="196"/>
      <c r="AA17" s="197"/>
      <c r="AB17" s="198"/>
      <c r="AC17" s="199"/>
      <c r="AD17" s="201"/>
    </row>
    <row r="18" spans="2:31" s="145" customFormat="1" ht="12.75" customHeight="1">
      <c r="B18" s="183" t="str">
        <f>CRONOGRAMA!A17</f>
        <v>3.0</v>
      </c>
      <c r="C18" s="362" t="str">
        <f>CRONOGRAMA!B17</f>
        <v xml:space="preserve">TERRAPLENAGEM </v>
      </c>
      <c r="D18" s="185"/>
      <c r="E18" s="185"/>
      <c r="F18" s="185"/>
      <c r="G18" s="185"/>
      <c r="H18" s="185"/>
      <c r="I18" s="185"/>
      <c r="J18" s="185"/>
      <c r="K18" s="186"/>
      <c r="L18" s="187"/>
      <c r="M18" s="188"/>
      <c r="N18" s="189"/>
      <c r="O18" s="190">
        <f>R18*Y18</f>
        <v>1608.3</v>
      </c>
      <c r="P18" s="191"/>
      <c r="Q18" s="191"/>
      <c r="R18" s="192">
        <v>1</v>
      </c>
      <c r="S18" s="190">
        <f>Y18*U18</f>
        <v>0</v>
      </c>
      <c r="T18" s="193"/>
      <c r="U18" s="194">
        <f t="shared" si="0"/>
        <v>0</v>
      </c>
      <c r="V18" s="190"/>
      <c r="W18" s="192"/>
      <c r="X18" s="195">
        <f t="shared" si="1"/>
        <v>1</v>
      </c>
      <c r="Y18" s="193">
        <f>CRONOGRAMA!D17</f>
        <v>1608.3</v>
      </c>
      <c r="Z18" s="196"/>
      <c r="AA18" s="197"/>
      <c r="AB18" s="198"/>
      <c r="AC18" s="193">
        <v>14406794.57</v>
      </c>
    </row>
    <row r="19" spans="2:31" s="145" customFormat="1" ht="12.75" customHeight="1">
      <c r="B19" s="183" t="str">
        <f>CRONOGRAMA!A19</f>
        <v>4.0</v>
      </c>
      <c r="C19" s="362" t="str">
        <f>CRONOGRAMA!B19</f>
        <v>PAVIMENTAÇÃO EM PARALELEPÍPEDO</v>
      </c>
      <c r="D19" s="185"/>
      <c r="E19" s="185"/>
      <c r="F19" s="185"/>
      <c r="G19" s="185"/>
      <c r="H19" s="185"/>
      <c r="I19" s="185"/>
      <c r="J19" s="185"/>
      <c r="K19" s="186"/>
      <c r="L19" s="187"/>
      <c r="M19" s="188"/>
      <c r="N19" s="189"/>
      <c r="O19" s="190">
        <f t="shared" ref="O19:O36" si="2">R19*Y19</f>
        <v>234105.75</v>
      </c>
      <c r="P19" s="191"/>
      <c r="Q19" s="191"/>
      <c r="R19" s="192">
        <v>1</v>
      </c>
      <c r="S19" s="190">
        <f t="shared" ref="S19:S36" si="3">Y19*U19</f>
        <v>0</v>
      </c>
      <c r="T19" s="193"/>
      <c r="U19" s="194">
        <f t="shared" si="0"/>
        <v>0</v>
      </c>
      <c r="V19" s="190"/>
      <c r="W19" s="192"/>
      <c r="X19" s="195">
        <f t="shared" si="1"/>
        <v>1</v>
      </c>
      <c r="Y19" s="193">
        <f>CRONOGRAMA!D19</f>
        <v>234105.75</v>
      </c>
      <c r="Z19" s="196"/>
      <c r="AA19" s="197"/>
      <c r="AB19" s="198"/>
      <c r="AC19" s="200">
        <f>Y17+Y16+Y15</f>
        <v>46517.5</v>
      </c>
    </row>
    <row r="20" spans="2:31" s="145" customFormat="1" ht="12.75" customHeight="1">
      <c r="B20" s="183" t="str">
        <f>CRONOGRAMA!A21</f>
        <v>5.0</v>
      </c>
      <c r="C20" s="362" t="str">
        <f>CRONOGRAMA!B21</f>
        <v>SINALIZAÇÃO VIÁRIA</v>
      </c>
      <c r="D20" s="185"/>
      <c r="E20" s="185"/>
      <c r="F20" s="185"/>
      <c r="G20" s="185"/>
      <c r="H20" s="185"/>
      <c r="I20" s="185"/>
      <c r="J20" s="185"/>
      <c r="K20" s="186"/>
      <c r="L20" s="187"/>
      <c r="M20" s="188"/>
      <c r="N20" s="189"/>
      <c r="O20" s="190">
        <f t="shared" si="2"/>
        <v>573.78</v>
      </c>
      <c r="P20" s="191"/>
      <c r="Q20" s="191"/>
      <c r="R20" s="192">
        <v>1</v>
      </c>
      <c r="S20" s="190">
        <f t="shared" si="3"/>
        <v>0</v>
      </c>
      <c r="T20" s="193"/>
      <c r="U20" s="194">
        <f t="shared" ref="U20:U36" si="4">1-R20-W20</f>
        <v>0</v>
      </c>
      <c r="V20" s="190"/>
      <c r="W20" s="192"/>
      <c r="X20" s="195">
        <f t="shared" si="1"/>
        <v>1</v>
      </c>
      <c r="Y20" s="193">
        <f>CRONOGRAMA!D21</f>
        <v>573.78</v>
      </c>
      <c r="Z20" s="196"/>
      <c r="AA20" s="202"/>
      <c r="AB20" s="198"/>
      <c r="AC20" s="200">
        <f>AC18-AC19</f>
        <v>14360277.07</v>
      </c>
    </row>
    <row r="21" spans="2:31" s="145" customFormat="1" ht="12.75" customHeight="1">
      <c r="B21" s="364" t="str">
        <f>CRONOGRAMA!A23</f>
        <v>RUA JOSÉ CAETANO FILHO</v>
      </c>
      <c r="C21" s="362"/>
      <c r="D21" s="185"/>
      <c r="E21" s="185"/>
      <c r="F21" s="185"/>
      <c r="G21" s="185"/>
      <c r="H21" s="185"/>
      <c r="I21" s="185"/>
      <c r="J21" s="185"/>
      <c r="K21" s="186"/>
      <c r="L21" s="187"/>
      <c r="M21" s="188"/>
      <c r="N21" s="189"/>
      <c r="O21" s="190"/>
      <c r="P21" s="191"/>
      <c r="Q21" s="191"/>
      <c r="R21" s="192">
        <v>1</v>
      </c>
      <c r="S21" s="190"/>
      <c r="T21" s="193"/>
      <c r="U21" s="194"/>
      <c r="V21" s="190"/>
      <c r="W21" s="192"/>
      <c r="X21" s="195"/>
      <c r="Y21" s="193"/>
      <c r="Z21" s="196"/>
      <c r="AA21" s="202"/>
      <c r="AB21" s="198"/>
      <c r="AC21" s="200"/>
    </row>
    <row r="22" spans="2:31" s="145" customFormat="1" ht="12.75" customHeight="1">
      <c r="B22" s="183" t="str">
        <f>CRONOGRAMA!A24</f>
        <v>6.0</v>
      </c>
      <c r="C22" s="362" t="str">
        <f>CRONOGRAMA!B24</f>
        <v xml:space="preserve">TERRAPLENAGEM </v>
      </c>
      <c r="D22" s="185"/>
      <c r="E22" s="185"/>
      <c r="F22" s="185"/>
      <c r="G22" s="185"/>
      <c r="H22" s="185"/>
      <c r="I22" s="185"/>
      <c r="J22" s="185"/>
      <c r="K22" s="186"/>
      <c r="L22" s="187"/>
      <c r="M22" s="188"/>
      <c r="N22" s="189"/>
      <c r="O22" s="190">
        <f t="shared" si="2"/>
        <v>1155.1500000000001</v>
      </c>
      <c r="P22" s="191"/>
      <c r="Q22" s="191"/>
      <c r="R22" s="192">
        <v>1</v>
      </c>
      <c r="S22" s="190">
        <f t="shared" si="3"/>
        <v>0</v>
      </c>
      <c r="T22" s="193"/>
      <c r="U22" s="194">
        <f t="shared" si="4"/>
        <v>0</v>
      </c>
      <c r="V22" s="190"/>
      <c r="W22" s="192"/>
      <c r="X22" s="195">
        <f t="shared" si="1"/>
        <v>1</v>
      </c>
      <c r="Y22" s="193">
        <f>CRONOGRAMA!D24</f>
        <v>1155.1500000000001</v>
      </c>
      <c r="Z22" s="196"/>
      <c r="AA22" s="202"/>
      <c r="AB22" s="198"/>
    </row>
    <row r="23" spans="2:31" s="145" customFormat="1" ht="12.75" customHeight="1">
      <c r="B23" s="183" t="str">
        <f>CRONOGRAMA!A26</f>
        <v>7.0</v>
      </c>
      <c r="C23" s="362" t="str">
        <f>CRONOGRAMA!B26</f>
        <v>PAVIMENTAÇÃO EM PARALELEPÍPEDO</v>
      </c>
      <c r="D23" s="185"/>
      <c r="E23" s="185"/>
      <c r="F23" s="185"/>
      <c r="G23" s="185"/>
      <c r="H23" s="185"/>
      <c r="I23" s="185"/>
      <c r="J23" s="185"/>
      <c r="K23" s="186"/>
      <c r="L23" s="187"/>
      <c r="M23" s="188"/>
      <c r="N23" s="189"/>
      <c r="O23" s="190">
        <f t="shared" si="2"/>
        <v>71518.55</v>
      </c>
      <c r="P23" s="191"/>
      <c r="Q23" s="191"/>
      <c r="R23" s="192">
        <v>1</v>
      </c>
      <c r="S23" s="190">
        <f t="shared" si="3"/>
        <v>0</v>
      </c>
      <c r="T23" s="193"/>
      <c r="U23" s="194">
        <f t="shared" si="4"/>
        <v>0</v>
      </c>
      <c r="V23" s="190"/>
      <c r="W23" s="192"/>
      <c r="X23" s="195">
        <f t="shared" si="1"/>
        <v>1</v>
      </c>
      <c r="Y23" s="193">
        <f>CRONOGRAMA!D26</f>
        <v>71518.55</v>
      </c>
      <c r="Z23" s="196"/>
      <c r="AA23" s="202"/>
      <c r="AB23" s="198"/>
    </row>
    <row r="24" spans="2:31" s="145" customFormat="1" ht="12.75" customHeight="1">
      <c r="B24" s="183" t="str">
        <f>CRONOGRAMA!A28</f>
        <v>8.0</v>
      </c>
      <c r="C24" s="362" t="str">
        <f>CRONOGRAMA!B28</f>
        <v>SINALIZAÇÃO VIÁRIA</v>
      </c>
      <c r="D24" s="185"/>
      <c r="E24" s="185"/>
      <c r="F24" s="185"/>
      <c r="G24" s="185"/>
      <c r="H24" s="185"/>
      <c r="I24" s="185"/>
      <c r="J24" s="185"/>
      <c r="K24" s="186"/>
      <c r="L24" s="187"/>
      <c r="M24" s="188"/>
      <c r="N24" s="189"/>
      <c r="O24" s="190">
        <f t="shared" si="2"/>
        <v>916.2</v>
      </c>
      <c r="P24" s="191"/>
      <c r="Q24" s="191"/>
      <c r="R24" s="192">
        <v>1</v>
      </c>
      <c r="S24" s="190">
        <f t="shared" si="3"/>
        <v>0</v>
      </c>
      <c r="T24" s="193"/>
      <c r="U24" s="194">
        <f t="shared" si="4"/>
        <v>0</v>
      </c>
      <c r="V24" s="190"/>
      <c r="W24" s="192"/>
      <c r="X24" s="195">
        <f t="shared" si="1"/>
        <v>1</v>
      </c>
      <c r="Y24" s="193">
        <f>CRONOGRAMA!D28</f>
        <v>916.2</v>
      </c>
      <c r="Z24" s="196"/>
      <c r="AA24" s="202"/>
      <c r="AB24" s="198"/>
    </row>
    <row r="25" spans="2:31" s="145" customFormat="1" ht="12.75" customHeight="1">
      <c r="B25" s="364" t="str">
        <f>CRONOGRAMA!A30</f>
        <v>RUA ANTONIO JUVINO DA SILVA</v>
      </c>
      <c r="C25" s="203"/>
      <c r="D25" s="185"/>
      <c r="E25" s="185"/>
      <c r="F25" s="185"/>
      <c r="G25" s="185"/>
      <c r="H25" s="185"/>
      <c r="I25" s="185"/>
      <c r="J25" s="185"/>
      <c r="K25" s="186"/>
      <c r="L25" s="187"/>
      <c r="M25" s="188"/>
      <c r="N25" s="189"/>
      <c r="O25" s="190"/>
      <c r="P25" s="191"/>
      <c r="Q25" s="191"/>
      <c r="R25" s="192">
        <v>1</v>
      </c>
      <c r="S25" s="190"/>
      <c r="T25" s="193"/>
      <c r="U25" s="194"/>
      <c r="V25" s="190"/>
      <c r="W25" s="192"/>
      <c r="X25" s="195"/>
      <c r="Y25" s="193"/>
      <c r="Z25" s="196"/>
      <c r="AA25" s="202"/>
      <c r="AB25" s="198"/>
      <c r="AC25" s="145">
        <f>147705.59+276517.02</f>
        <v>424222.61</v>
      </c>
      <c r="AD25" s="145" t="s">
        <v>107</v>
      </c>
    </row>
    <row r="26" spans="2:31" s="145" customFormat="1" ht="12.75" customHeight="1">
      <c r="B26" s="183" t="s">
        <v>216</v>
      </c>
      <c r="C26" s="362" t="s">
        <v>257</v>
      </c>
      <c r="D26" s="185"/>
      <c r="E26" s="185"/>
      <c r="F26" s="185"/>
      <c r="G26" s="185"/>
      <c r="H26" s="185"/>
      <c r="I26" s="185"/>
      <c r="J26" s="185"/>
      <c r="K26" s="186"/>
      <c r="L26" s="187"/>
      <c r="M26" s="188"/>
      <c r="N26" s="189"/>
      <c r="O26" s="190">
        <f t="shared" si="2"/>
        <v>1973.37</v>
      </c>
      <c r="P26" s="191"/>
      <c r="Q26" s="191"/>
      <c r="R26" s="192">
        <v>1</v>
      </c>
      <c r="S26" s="190">
        <f t="shared" si="3"/>
        <v>0</v>
      </c>
      <c r="T26" s="193"/>
      <c r="U26" s="194">
        <f t="shared" si="4"/>
        <v>0</v>
      </c>
      <c r="V26" s="190"/>
      <c r="W26" s="192"/>
      <c r="X26" s="195">
        <f t="shared" si="1"/>
        <v>1</v>
      </c>
      <c r="Y26" s="193">
        <f>CRONOGRAMA!D31</f>
        <v>1973.37</v>
      </c>
      <c r="Z26" s="196"/>
      <c r="AA26" s="202"/>
      <c r="AB26" s="198"/>
      <c r="AC26" s="200"/>
      <c r="AE26" s="204"/>
    </row>
    <row r="27" spans="2:31" s="145" customFormat="1" ht="12.75" customHeight="1">
      <c r="B27" s="183" t="s">
        <v>224</v>
      </c>
      <c r="C27" s="362" t="s">
        <v>232</v>
      </c>
      <c r="D27" s="185"/>
      <c r="E27" s="185"/>
      <c r="F27" s="185"/>
      <c r="G27" s="185"/>
      <c r="H27" s="185"/>
      <c r="I27" s="185"/>
      <c r="J27" s="185"/>
      <c r="K27" s="186"/>
      <c r="L27" s="187"/>
      <c r="M27" s="188"/>
      <c r="N27" s="189"/>
      <c r="O27" s="190">
        <f t="shared" si="2"/>
        <v>117930.4</v>
      </c>
      <c r="P27" s="191"/>
      <c r="Q27" s="191"/>
      <c r="R27" s="192">
        <v>1</v>
      </c>
      <c r="S27" s="190">
        <f t="shared" si="3"/>
        <v>0</v>
      </c>
      <c r="T27" s="193"/>
      <c r="U27" s="194">
        <f t="shared" si="4"/>
        <v>0</v>
      </c>
      <c r="V27" s="190"/>
      <c r="W27" s="192"/>
      <c r="X27" s="195">
        <f t="shared" si="1"/>
        <v>1</v>
      </c>
      <c r="Y27" s="193">
        <f>CRONOGRAMA!D33</f>
        <v>117930.4</v>
      </c>
      <c r="Z27" s="183"/>
      <c r="AA27" s="197"/>
      <c r="AB27" s="198"/>
    </row>
    <row r="28" spans="2:31" s="145" customFormat="1" ht="12.75" customHeight="1">
      <c r="B28" s="183" t="s">
        <v>226</v>
      </c>
      <c r="C28" s="362" t="s">
        <v>27</v>
      </c>
      <c r="D28" s="185"/>
      <c r="E28" s="185"/>
      <c r="F28" s="185"/>
      <c r="G28" s="185"/>
      <c r="H28" s="185"/>
      <c r="I28" s="185"/>
      <c r="J28" s="185"/>
      <c r="K28" s="186"/>
      <c r="L28" s="187"/>
      <c r="M28" s="188"/>
      <c r="N28" s="189"/>
      <c r="O28" s="190">
        <f t="shared" si="2"/>
        <v>573.78</v>
      </c>
      <c r="P28" s="191"/>
      <c r="Q28" s="191"/>
      <c r="R28" s="192">
        <v>1</v>
      </c>
      <c r="S28" s="190">
        <f t="shared" si="3"/>
        <v>0</v>
      </c>
      <c r="T28" s="193"/>
      <c r="U28" s="194">
        <f t="shared" si="4"/>
        <v>0</v>
      </c>
      <c r="V28" s="190"/>
      <c r="W28" s="192"/>
      <c r="X28" s="195">
        <f t="shared" si="1"/>
        <v>1</v>
      </c>
      <c r="Y28" s="193">
        <f>CRONOGRAMA!D35</f>
        <v>573.78</v>
      </c>
      <c r="Z28" s="183"/>
      <c r="AA28" s="197"/>
      <c r="AB28" s="198"/>
      <c r="AD28" s="205"/>
    </row>
    <row r="29" spans="2:31" s="145" customFormat="1" ht="12.75" customHeight="1">
      <c r="B29" s="364" t="str">
        <f>CRONOGRAMA!A37</f>
        <v>RUA ANA FRANCISCA FERREIRA (TRECHO 01)</v>
      </c>
      <c r="C29" s="362"/>
      <c r="D29" s="185"/>
      <c r="E29" s="185"/>
      <c r="F29" s="185"/>
      <c r="G29" s="185"/>
      <c r="H29" s="185"/>
      <c r="I29" s="185"/>
      <c r="J29" s="185"/>
      <c r="K29" s="186"/>
      <c r="L29" s="206"/>
      <c r="M29" s="188"/>
      <c r="N29" s="189"/>
      <c r="O29" s="190"/>
      <c r="P29" s="191"/>
      <c r="Q29" s="191"/>
      <c r="R29" s="192">
        <v>1</v>
      </c>
      <c r="S29" s="190"/>
      <c r="T29" s="193"/>
      <c r="U29" s="194"/>
      <c r="V29" s="190"/>
      <c r="W29" s="192"/>
      <c r="X29" s="195"/>
      <c r="Y29" s="193"/>
      <c r="Z29" s="183"/>
      <c r="AA29" s="197"/>
      <c r="AB29" s="198"/>
    </row>
    <row r="30" spans="2:31" s="145" customFormat="1" ht="12.75" customHeight="1">
      <c r="B30" s="183" t="s">
        <v>228</v>
      </c>
      <c r="C30" s="362" t="s">
        <v>257</v>
      </c>
      <c r="D30" s="185"/>
      <c r="E30" s="185"/>
      <c r="F30" s="185"/>
      <c r="G30" s="185"/>
      <c r="H30" s="185"/>
      <c r="I30" s="185"/>
      <c r="J30" s="185"/>
      <c r="K30" s="186"/>
      <c r="L30" s="206"/>
      <c r="M30" s="188"/>
      <c r="N30" s="189"/>
      <c r="O30" s="190">
        <f t="shared" si="2"/>
        <v>3364.31</v>
      </c>
      <c r="P30" s="191"/>
      <c r="Q30" s="191"/>
      <c r="R30" s="192">
        <v>1</v>
      </c>
      <c r="S30" s="190">
        <f t="shared" si="3"/>
        <v>0</v>
      </c>
      <c r="T30" s="193"/>
      <c r="U30" s="194">
        <f t="shared" si="4"/>
        <v>0</v>
      </c>
      <c r="V30" s="190"/>
      <c r="W30" s="192"/>
      <c r="X30" s="195">
        <f t="shared" si="1"/>
        <v>1</v>
      </c>
      <c r="Y30" s="193">
        <f>CRONOGRAMA!D38</f>
        <v>3364.31</v>
      </c>
      <c r="Z30" s="183"/>
      <c r="AA30" s="197"/>
      <c r="AB30" s="198"/>
    </row>
    <row r="31" spans="2:31" s="145" customFormat="1" ht="12.75" customHeight="1">
      <c r="B31" s="183" t="s">
        <v>236</v>
      </c>
      <c r="C31" s="362" t="s">
        <v>232</v>
      </c>
      <c r="D31" s="185"/>
      <c r="E31" s="185"/>
      <c r="F31" s="185"/>
      <c r="G31" s="185"/>
      <c r="H31" s="185"/>
      <c r="I31" s="185"/>
      <c r="J31" s="185"/>
      <c r="K31" s="186"/>
      <c r="L31" s="206"/>
      <c r="M31" s="188"/>
      <c r="N31" s="189"/>
      <c r="O31" s="190">
        <f t="shared" si="2"/>
        <v>141746.26999999999</v>
      </c>
      <c r="P31" s="191"/>
      <c r="Q31" s="191"/>
      <c r="R31" s="192">
        <v>1</v>
      </c>
      <c r="S31" s="190">
        <f t="shared" si="3"/>
        <v>0</v>
      </c>
      <c r="T31" s="193"/>
      <c r="U31" s="194">
        <f t="shared" si="4"/>
        <v>0</v>
      </c>
      <c r="V31" s="190"/>
      <c r="W31" s="192"/>
      <c r="X31" s="195">
        <f t="shared" si="1"/>
        <v>1</v>
      </c>
      <c r="Y31" s="193">
        <f>CRONOGRAMA!D40</f>
        <v>141746.26999999999</v>
      </c>
      <c r="Z31" s="183"/>
      <c r="AA31" s="197"/>
      <c r="AB31" s="198"/>
      <c r="AD31" s="200"/>
    </row>
    <row r="32" spans="2:31" s="145" customFormat="1" ht="12.75" customHeight="1">
      <c r="B32" s="714" t="s">
        <v>229</v>
      </c>
      <c r="C32" s="362" t="s">
        <v>27</v>
      </c>
      <c r="D32" s="185"/>
      <c r="E32" s="185"/>
      <c r="F32" s="185"/>
      <c r="G32" s="185"/>
      <c r="H32" s="185"/>
      <c r="I32" s="185"/>
      <c r="J32" s="185"/>
      <c r="K32" s="186"/>
      <c r="L32" s="206"/>
      <c r="M32" s="188"/>
      <c r="N32" s="189"/>
      <c r="O32" s="190">
        <f t="shared" si="2"/>
        <v>460.89</v>
      </c>
      <c r="P32" s="191"/>
      <c r="Q32" s="191"/>
      <c r="R32" s="192">
        <v>1</v>
      </c>
      <c r="S32" s="190">
        <f t="shared" si="3"/>
        <v>0</v>
      </c>
      <c r="T32" s="193"/>
      <c r="U32" s="194">
        <f t="shared" si="4"/>
        <v>0</v>
      </c>
      <c r="V32" s="190"/>
      <c r="W32" s="192"/>
      <c r="X32" s="195">
        <f t="shared" si="1"/>
        <v>1</v>
      </c>
      <c r="Y32" s="193">
        <f>CRONOGRAMA!D42</f>
        <v>460.89</v>
      </c>
      <c r="Z32" s="183"/>
      <c r="AA32" s="197"/>
      <c r="AB32" s="198"/>
    </row>
    <row r="33" spans="2:33" s="145" customFormat="1" ht="12.75" customHeight="1">
      <c r="B33" s="364" t="str">
        <f>CRONOGRAMA!A44</f>
        <v>RUA ANA FRANCISCA FERREIRA (TRECHO 02)</v>
      </c>
      <c r="C33" s="362"/>
      <c r="D33" s="185"/>
      <c r="E33" s="185"/>
      <c r="F33" s="185"/>
      <c r="G33" s="185"/>
      <c r="H33" s="185"/>
      <c r="I33" s="185"/>
      <c r="J33" s="185"/>
      <c r="K33" s="186"/>
      <c r="L33" s="206"/>
      <c r="M33" s="188"/>
      <c r="N33" s="189"/>
      <c r="O33" s="190"/>
      <c r="P33" s="191"/>
      <c r="Q33" s="191"/>
      <c r="R33" s="192">
        <v>1</v>
      </c>
      <c r="S33" s="190"/>
      <c r="T33" s="193"/>
      <c r="U33" s="194"/>
      <c r="V33" s="190"/>
      <c r="W33" s="192"/>
      <c r="X33" s="195"/>
      <c r="Y33" s="193"/>
      <c r="Z33" s="183"/>
      <c r="AA33" s="197"/>
      <c r="AB33" s="198"/>
      <c r="AD33" s="200"/>
    </row>
    <row r="34" spans="2:33" s="145" customFormat="1" ht="12.75" customHeight="1">
      <c r="B34" s="183" t="s">
        <v>237</v>
      </c>
      <c r="C34" s="362" t="s">
        <v>257</v>
      </c>
      <c r="D34" s="185"/>
      <c r="E34" s="185"/>
      <c r="F34" s="185"/>
      <c r="G34" s="185"/>
      <c r="H34" s="185"/>
      <c r="I34" s="185"/>
      <c r="J34" s="185"/>
      <c r="K34" s="186"/>
      <c r="L34" s="206"/>
      <c r="M34" s="188"/>
      <c r="N34" s="189"/>
      <c r="O34" s="190">
        <f t="shared" si="2"/>
        <v>3701.52</v>
      </c>
      <c r="P34" s="191"/>
      <c r="Q34" s="191"/>
      <c r="R34" s="192">
        <v>1</v>
      </c>
      <c r="S34" s="190">
        <f t="shared" si="3"/>
        <v>0</v>
      </c>
      <c r="T34" s="193"/>
      <c r="U34" s="194">
        <f t="shared" si="4"/>
        <v>0</v>
      </c>
      <c r="V34" s="190"/>
      <c r="W34" s="192"/>
      <c r="X34" s="195">
        <f t="shared" si="1"/>
        <v>1</v>
      </c>
      <c r="Y34" s="193">
        <f>CRONOGRAMA!D45</f>
        <v>3701.52</v>
      </c>
      <c r="Z34" s="183"/>
      <c r="AA34" s="197"/>
      <c r="AB34" s="198"/>
    </row>
    <row r="35" spans="2:33" s="145" customFormat="1" ht="12.75" customHeight="1">
      <c r="B35" s="183" t="s">
        <v>240</v>
      </c>
      <c r="C35" s="362" t="s">
        <v>232</v>
      </c>
      <c r="D35" s="185"/>
      <c r="E35" s="185"/>
      <c r="F35" s="185"/>
      <c r="G35" s="185"/>
      <c r="H35" s="185"/>
      <c r="I35" s="185"/>
      <c r="J35" s="185"/>
      <c r="K35" s="186"/>
      <c r="L35" s="206"/>
      <c r="M35" s="188"/>
      <c r="N35" s="189"/>
      <c r="O35" s="190">
        <f t="shared" si="2"/>
        <v>143121.5</v>
      </c>
      <c r="P35" s="191"/>
      <c r="Q35" s="191"/>
      <c r="R35" s="192">
        <v>1</v>
      </c>
      <c r="S35" s="190">
        <f t="shared" si="3"/>
        <v>0</v>
      </c>
      <c r="T35" s="193"/>
      <c r="U35" s="194">
        <f t="shared" si="4"/>
        <v>0</v>
      </c>
      <c r="V35" s="190"/>
      <c r="W35" s="192"/>
      <c r="X35" s="195">
        <f t="shared" si="1"/>
        <v>1</v>
      </c>
      <c r="Y35" s="193">
        <f>CRONOGRAMA!D47</f>
        <v>143121.5</v>
      </c>
      <c r="Z35" s="183"/>
      <c r="AA35" s="197"/>
      <c r="AB35" s="198"/>
      <c r="AG35" s="207">
        <f>2014687.19-1700000</f>
        <v>314687.19</v>
      </c>
    </row>
    <row r="36" spans="2:33" s="145" customFormat="1" ht="12.75" customHeight="1">
      <c r="B36" s="183" t="s">
        <v>586</v>
      </c>
      <c r="C36" s="362" t="s">
        <v>27</v>
      </c>
      <c r="D36" s="185"/>
      <c r="E36" s="185"/>
      <c r="F36" s="185"/>
      <c r="G36" s="185"/>
      <c r="H36" s="185"/>
      <c r="I36" s="185"/>
      <c r="J36" s="185"/>
      <c r="K36" s="186"/>
      <c r="L36" s="206"/>
      <c r="M36" s="188"/>
      <c r="N36" s="189"/>
      <c r="O36" s="190">
        <f t="shared" si="2"/>
        <v>460.89</v>
      </c>
      <c r="P36" s="191"/>
      <c r="Q36" s="191"/>
      <c r="R36" s="192">
        <v>1</v>
      </c>
      <c r="S36" s="190">
        <f t="shared" si="3"/>
        <v>0</v>
      </c>
      <c r="T36" s="193"/>
      <c r="U36" s="194">
        <f t="shared" si="4"/>
        <v>0</v>
      </c>
      <c r="V36" s="190"/>
      <c r="W36" s="192"/>
      <c r="X36" s="195">
        <f t="shared" si="1"/>
        <v>1</v>
      </c>
      <c r="Y36" s="193">
        <f>CRONOGRAMA!D49</f>
        <v>460.89</v>
      </c>
      <c r="Z36" s="183"/>
      <c r="AA36" s="197"/>
      <c r="AB36" s="198"/>
    </row>
    <row r="37" spans="2:33" s="145" customFormat="1" ht="12.75" customHeight="1">
      <c r="B37" s="784"/>
      <c r="C37" s="785"/>
      <c r="D37" s="786"/>
      <c r="E37" s="786"/>
      <c r="F37" s="786"/>
      <c r="G37" s="786"/>
      <c r="H37" s="786"/>
      <c r="I37" s="786"/>
      <c r="J37" s="786"/>
      <c r="K37" s="787"/>
      <c r="L37" s="788"/>
      <c r="M37" s="188"/>
      <c r="N37" s="789"/>
      <c r="O37" s="790"/>
      <c r="P37" s="791"/>
      <c r="Q37" s="791"/>
      <c r="R37" s="792"/>
      <c r="S37" s="790"/>
      <c r="T37" s="793"/>
      <c r="U37" s="794"/>
      <c r="V37" s="790"/>
      <c r="W37" s="792"/>
      <c r="X37" s="795"/>
      <c r="Y37" s="793"/>
      <c r="Z37" s="784"/>
      <c r="AA37" s="796"/>
      <c r="AB37" s="198"/>
    </row>
    <row r="38" spans="2:33" s="145" customFormat="1" ht="12.75" customHeight="1">
      <c r="B38" s="784"/>
      <c r="C38" s="785"/>
      <c r="D38" s="786"/>
      <c r="E38" s="786"/>
      <c r="F38" s="786"/>
      <c r="G38" s="786"/>
      <c r="H38" s="786"/>
      <c r="I38" s="786"/>
      <c r="J38" s="786"/>
      <c r="K38" s="787"/>
      <c r="L38" s="788"/>
      <c r="M38" s="188"/>
      <c r="N38" s="789"/>
      <c r="O38" s="790"/>
      <c r="P38" s="791"/>
      <c r="Q38" s="791"/>
      <c r="R38" s="792"/>
      <c r="S38" s="790"/>
      <c r="T38" s="793"/>
      <c r="U38" s="794"/>
      <c r="V38" s="790"/>
      <c r="W38" s="792"/>
      <c r="X38" s="795"/>
      <c r="Y38" s="793"/>
      <c r="Z38" s="784"/>
      <c r="AA38" s="796"/>
      <c r="AB38" s="198"/>
    </row>
    <row r="39" spans="2:33" s="145" customFormat="1" ht="12.75" customHeight="1">
      <c r="B39" s="784"/>
      <c r="C39" s="785" t="s">
        <v>608</v>
      </c>
      <c r="D39" s="786"/>
      <c r="E39" s="786"/>
      <c r="F39" s="786"/>
      <c r="G39" s="786"/>
      <c r="H39" s="786"/>
      <c r="I39" s="786"/>
      <c r="J39" s="786"/>
      <c r="K39" s="787"/>
      <c r="L39" s="788"/>
      <c r="M39" s="188"/>
      <c r="N39" s="789"/>
      <c r="O39" s="790">
        <v>30271.84</v>
      </c>
      <c r="P39" s="791"/>
      <c r="Q39" s="791"/>
      <c r="R39" s="192">
        <v>1</v>
      </c>
      <c r="S39" s="790"/>
      <c r="T39" s="793"/>
      <c r="U39" s="794"/>
      <c r="V39" s="790"/>
      <c r="W39" s="792"/>
      <c r="X39" s="795"/>
      <c r="Y39" s="790">
        <v>30271.84</v>
      </c>
      <c r="Z39" s="784"/>
      <c r="AA39" s="796"/>
      <c r="AB39" s="198"/>
    </row>
    <row r="40" spans="2:33" s="145" customFormat="1" ht="12.75" customHeight="1">
      <c r="B40" s="183"/>
      <c r="C40" s="203"/>
      <c r="D40" s="185"/>
      <c r="E40" s="185"/>
      <c r="F40" s="185"/>
      <c r="G40" s="185"/>
      <c r="H40" s="185"/>
      <c r="I40" s="185"/>
      <c r="J40" s="185"/>
      <c r="K40" s="186"/>
      <c r="L40" s="206"/>
      <c r="M40" s="188"/>
      <c r="N40" s="189"/>
      <c r="O40" s="190"/>
      <c r="P40" s="191"/>
      <c r="Q40" s="191"/>
      <c r="R40" s="192"/>
      <c r="S40" s="190"/>
      <c r="T40" s="193"/>
      <c r="U40" s="194"/>
      <c r="V40" s="190"/>
      <c r="W40" s="192"/>
      <c r="X40" s="195"/>
      <c r="Y40" s="193"/>
      <c r="Z40" s="183"/>
      <c r="AA40" s="197"/>
    </row>
    <row r="41" spans="2:33" s="145" customFormat="1" ht="12.75" customHeight="1">
      <c r="B41" s="208"/>
      <c r="C41" s="209"/>
      <c r="D41" s="209"/>
      <c r="E41" s="209"/>
      <c r="F41" s="209"/>
      <c r="G41" s="937"/>
      <c r="H41" s="937"/>
      <c r="I41" s="937"/>
      <c r="J41" s="937"/>
      <c r="K41" s="937"/>
      <c r="L41" s="210"/>
      <c r="M41" s="211"/>
      <c r="N41" s="212"/>
      <c r="O41" s="190">
        <f>SUM(O15:O40)</f>
        <v>800000</v>
      </c>
      <c r="P41" s="213">
        <f>SUM(P15:P40)</f>
        <v>0</v>
      </c>
      <c r="Q41" s="213">
        <f>SUM(Q15:Q40)</f>
        <v>0</v>
      </c>
      <c r="R41" s="194">
        <f>ROUND(O41/$Y41,4)</f>
        <v>1</v>
      </c>
      <c r="S41" s="190">
        <f>SUM(S15:S40)</f>
        <v>0</v>
      </c>
      <c r="T41" s="190">
        <f>SUM(T15:T40)</f>
        <v>0</v>
      </c>
      <c r="U41" s="194">
        <f>ROUND(S41/$Y41,4)</f>
        <v>0</v>
      </c>
      <c r="V41" s="190">
        <f>SUM(V15:V40)</f>
        <v>0</v>
      </c>
      <c r="W41" s="194">
        <f>ROUND(V41/Y41,4)</f>
        <v>0</v>
      </c>
      <c r="X41" s="194">
        <f>1-R41</f>
        <v>0</v>
      </c>
      <c r="Y41" s="214">
        <f>SUM(Y15:Y40)</f>
        <v>800000</v>
      </c>
      <c r="Z41" s="215"/>
      <c r="AA41" s="216"/>
      <c r="AB41" s="205">
        <f>O41+S41+V41</f>
        <v>800000</v>
      </c>
    </row>
    <row r="42" spans="2:33" s="145" customFormat="1" ht="14.25" customHeight="1">
      <c r="B42" s="217"/>
      <c r="C42" s="217"/>
      <c r="D42" s="217"/>
      <c r="E42" s="217"/>
      <c r="F42" s="217"/>
      <c r="G42" s="938"/>
      <c r="H42" s="938"/>
      <c r="I42" s="938"/>
      <c r="J42" s="938"/>
      <c r="K42" s="938"/>
      <c r="L42" s="218"/>
      <c r="M42" s="218"/>
      <c r="N42" s="218"/>
      <c r="O42" s="219"/>
      <c r="P42" s="217"/>
      <c r="Q42" s="217"/>
      <c r="R42" s="217"/>
      <c r="S42" s="220"/>
      <c r="T42" s="217"/>
      <c r="U42" s="217"/>
      <c r="V42" s="219"/>
      <c r="W42" s="219"/>
      <c r="X42" s="219"/>
      <c r="Y42" s="220" t="str">
        <f>IF(SUM(Y15:Y40)=0,"",IF(SUM(Y15:Y40)&lt;&gt;AB41,"ERRO",""))</f>
        <v/>
      </c>
      <c r="Z42" s="221"/>
      <c r="AA42" s="222"/>
    </row>
    <row r="43" spans="2:33" s="145" customFormat="1" ht="9.75" customHeight="1">
      <c r="G43" s="223"/>
      <c r="H43" s="223"/>
      <c r="I43" s="223"/>
      <c r="J43" s="223"/>
      <c r="K43" s="223"/>
      <c r="L43" s="223"/>
      <c r="M43" s="223"/>
      <c r="N43" s="223"/>
      <c r="O43" s="200"/>
      <c r="S43" s="200"/>
      <c r="V43" s="224"/>
      <c r="W43" s="225"/>
      <c r="X43" s="225"/>
      <c r="Y43" s="226" t="s">
        <v>108</v>
      </c>
      <c r="Z43" s="227"/>
      <c r="AA43" s="222"/>
    </row>
    <row r="44" spans="2:33" s="145" customFormat="1" ht="12.75" customHeight="1">
      <c r="E44" s="147"/>
      <c r="H44" s="147"/>
      <c r="I44" s="147"/>
      <c r="J44" s="147"/>
      <c r="O44" s="247"/>
      <c r="P44" s="236"/>
      <c r="V44" s="228"/>
      <c r="W44" s="229"/>
      <c r="X44" s="229"/>
      <c r="Y44" s="230" t="s">
        <v>109</v>
      </c>
      <c r="Z44" s="227"/>
      <c r="AA44" s="222"/>
    </row>
    <row r="45" spans="2:33" s="145" customFormat="1" ht="12.75" customHeight="1">
      <c r="B45" s="939" t="s">
        <v>609</v>
      </c>
      <c r="C45" s="939"/>
      <c r="D45" s="939"/>
      <c r="E45" s="939"/>
      <c r="F45" s="939"/>
      <c r="G45" s="939"/>
      <c r="H45" s="939"/>
      <c r="I45" s="939"/>
      <c r="J45" s="939"/>
      <c r="K45" s="939"/>
      <c r="V45" s="231"/>
      <c r="W45" s="232"/>
      <c r="X45" s="232"/>
      <c r="Y45" s="232"/>
      <c r="Z45" s="233" t="s">
        <v>110</v>
      </c>
      <c r="AA45" s="234"/>
    </row>
    <row r="46" spans="2:33">
      <c r="B46" s="155" t="s">
        <v>111</v>
      </c>
      <c r="D46" s="235"/>
      <c r="E46" s="235"/>
      <c r="F46" s="235"/>
      <c r="G46" s="235"/>
      <c r="H46" s="235"/>
      <c r="I46" s="235"/>
      <c r="J46" s="235"/>
      <c r="Y46" s="246"/>
      <c r="Z46" s="138"/>
    </row>
    <row r="47" spans="2:33">
      <c r="H47" s="236"/>
      <c r="I47" s="236"/>
      <c r="J47" s="236"/>
      <c r="M47" s="139"/>
      <c r="N47" s="139"/>
      <c r="W47"/>
      <c r="X47"/>
      <c r="Y47"/>
      <c r="Z47"/>
    </row>
    <row r="48" spans="2:33" ht="12.75" customHeight="1">
      <c r="H48" s="155"/>
      <c r="I48" s="155"/>
      <c r="J48" s="155"/>
      <c r="W48"/>
      <c r="X48"/>
      <c r="Y48"/>
      <c r="Z48"/>
    </row>
    <row r="49" spans="2:24">
      <c r="W49" s="237"/>
      <c r="X49" s="237"/>
    </row>
    <row r="50" spans="2:24">
      <c r="B50" s="940" t="s">
        <v>115</v>
      </c>
      <c r="C50" s="940"/>
      <c r="D50" s="940"/>
      <c r="E50" s="940"/>
      <c r="F50" s="940"/>
      <c r="G50" s="940"/>
      <c r="H50" s="940"/>
      <c r="I50" s="940"/>
      <c r="J50" s="940"/>
      <c r="K50" s="940"/>
      <c r="V50" s="237"/>
      <c r="W50" s="237"/>
      <c r="X50" s="237"/>
    </row>
    <row r="51" spans="2:24">
      <c r="B51" s="238" t="s">
        <v>112</v>
      </c>
      <c r="C51" s="239"/>
      <c r="D51" s="240"/>
      <c r="E51" s="240"/>
      <c r="F51" s="241"/>
      <c r="G51" s="242"/>
      <c r="H51" s="242"/>
      <c r="I51" s="240"/>
      <c r="J51" s="240"/>
    </row>
  </sheetData>
  <mergeCells count="16">
    <mergeCell ref="O9:AA9"/>
    <mergeCell ref="B6:G6"/>
    <mergeCell ref="H6:L6"/>
    <mergeCell ref="O6:S6"/>
    <mergeCell ref="U6:Y6"/>
    <mergeCell ref="Z6:AA6"/>
    <mergeCell ref="S12:W12"/>
    <mergeCell ref="B13:J13"/>
    <mergeCell ref="O13:R13"/>
    <mergeCell ref="S13:X13"/>
    <mergeCell ref="C14:J14"/>
    <mergeCell ref="G41:K41"/>
    <mergeCell ref="G42:K42"/>
    <mergeCell ref="B45:K45"/>
    <mergeCell ref="B50:K50"/>
    <mergeCell ref="O12:R12"/>
  </mergeCells>
  <conditionalFormatting sqref="O40:P40 P15:P39">
    <cfRule type="expression" dxfId="5" priority="3" stopIfTrue="1">
      <formula>$Q15=1</formula>
    </cfRule>
  </conditionalFormatting>
  <conditionalFormatting sqref="Y15:Y38 Y40">
    <cfRule type="expression" dxfId="4" priority="4" stopIfTrue="1">
      <formula>$M15=1</formula>
    </cfRule>
    <cfRule type="expression" dxfId="3" priority="5" stopIfTrue="1">
      <formula>$N15=1</formula>
    </cfRule>
  </conditionalFormatting>
  <conditionalFormatting sqref="AA15:AA40">
    <cfRule type="expression" dxfId="2" priority="6" stopIfTrue="1">
      <formula>OR($U15&lt;&gt;0,$W15&lt;&gt;0)</formula>
    </cfRule>
  </conditionalFormatting>
  <conditionalFormatting sqref="AC18">
    <cfRule type="expression" dxfId="1" priority="1" stopIfTrue="1">
      <formula>$M18=1</formula>
    </cfRule>
    <cfRule type="expression" dxfId="0" priority="2" stopIfTrue="1">
      <formula>$N18=1</formula>
    </cfRule>
  </conditionalFormatting>
  <pageMargins left="0.51181102362204722" right="0.51181102362204722" top="0.78740157480314965" bottom="0.78740157480314965" header="0.31496062992125984" footer="0.31496062992125984"/>
  <pageSetup paperSize="9" scale="6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workbookViewId="0">
      <selection activeCell="D12" sqref="D12"/>
    </sheetView>
  </sheetViews>
  <sheetFormatPr defaultRowHeight="15"/>
  <cols>
    <col min="1" max="1" width="11" customWidth="1"/>
    <col min="2" max="2" width="15" customWidth="1"/>
    <col min="3" max="3" width="12.28515625" customWidth="1"/>
    <col min="4" max="4" width="13.140625" customWidth="1"/>
    <col min="5" max="5" width="13.7109375" customWidth="1"/>
    <col min="6" max="6" width="13.140625" customWidth="1"/>
    <col min="7" max="7" width="14.28515625" customWidth="1"/>
    <col min="8" max="8" width="15.140625" customWidth="1"/>
    <col min="9" max="9" width="12.5703125" customWidth="1"/>
    <col min="10" max="10" width="13.140625" customWidth="1"/>
  </cols>
  <sheetData>
    <row r="2" spans="1:11" ht="63.75">
      <c r="A2" s="270" t="s">
        <v>145</v>
      </c>
      <c r="B2" s="270" t="s">
        <v>146</v>
      </c>
      <c r="C2" s="270" t="s">
        <v>147</v>
      </c>
      <c r="D2" s="270" t="s">
        <v>148</v>
      </c>
      <c r="E2" s="270" t="s">
        <v>149</v>
      </c>
      <c r="F2" s="270" t="s">
        <v>150</v>
      </c>
      <c r="G2" s="270" t="s">
        <v>377</v>
      </c>
      <c r="H2" s="270" t="s">
        <v>378</v>
      </c>
      <c r="I2" s="270" t="s">
        <v>379</v>
      </c>
      <c r="J2" s="270" t="s">
        <v>380</v>
      </c>
      <c r="K2" s="270"/>
    </row>
    <row r="3" spans="1:11">
      <c r="A3" s="272"/>
      <c r="K3" s="273"/>
    </row>
    <row r="4" spans="1:11">
      <c r="A4" s="271" t="s">
        <v>388</v>
      </c>
      <c r="B4" s="271">
        <v>0.67</v>
      </c>
      <c r="C4" s="271">
        <v>0</v>
      </c>
      <c r="D4" s="271">
        <v>0</v>
      </c>
      <c r="E4" s="271">
        <v>0</v>
      </c>
      <c r="F4" s="271">
        <v>0</v>
      </c>
      <c r="G4" s="271">
        <v>0</v>
      </c>
      <c r="H4" s="271">
        <v>0</v>
      </c>
      <c r="I4" s="271">
        <v>0</v>
      </c>
      <c r="J4" s="271">
        <v>0</v>
      </c>
      <c r="K4" s="273"/>
    </row>
    <row r="5" spans="1:11">
      <c r="A5" s="271" t="s">
        <v>389</v>
      </c>
      <c r="B5" s="271">
        <v>0.33</v>
      </c>
      <c r="C5" s="271">
        <v>9.9700000000000006</v>
      </c>
      <c r="D5" s="271">
        <v>9.9700000000000006</v>
      </c>
      <c r="E5" s="271">
        <v>0.08</v>
      </c>
      <c r="F5" s="271">
        <v>0.81</v>
      </c>
      <c r="G5" s="271">
        <v>9.9700000000000006</v>
      </c>
      <c r="H5" s="271">
        <v>9.9700000000000006</v>
      </c>
      <c r="I5" s="271">
        <v>0.81</v>
      </c>
      <c r="J5" s="271">
        <v>9.16</v>
      </c>
      <c r="K5" s="273"/>
    </row>
    <row r="6" spans="1:11">
      <c r="A6" s="271" t="s">
        <v>390</v>
      </c>
      <c r="B6" s="271">
        <v>0.63</v>
      </c>
      <c r="C6" s="271">
        <v>9.5399999999999991</v>
      </c>
      <c r="D6" s="271">
        <v>9.5399999999999991</v>
      </c>
      <c r="E6" s="271">
        <v>7.0000000000000007E-2</v>
      </c>
      <c r="F6" s="271">
        <v>1.54</v>
      </c>
      <c r="G6" s="271">
        <v>19.5</v>
      </c>
      <c r="H6" s="271">
        <v>19.5</v>
      </c>
      <c r="I6" s="271">
        <v>2.35</v>
      </c>
      <c r="J6" s="271">
        <v>17.16</v>
      </c>
      <c r="K6" s="273"/>
    </row>
    <row r="7" spans="1:11">
      <c r="A7" s="271" t="s">
        <v>391</v>
      </c>
      <c r="B7" s="271">
        <v>0.37</v>
      </c>
      <c r="C7" s="271">
        <v>9.9600000000000009</v>
      </c>
      <c r="D7" s="271">
        <v>9.9600000000000009</v>
      </c>
      <c r="E7" s="271">
        <v>0</v>
      </c>
      <c r="F7" s="271">
        <v>0.8</v>
      </c>
      <c r="G7" s="271">
        <v>29.47</v>
      </c>
      <c r="H7" s="271">
        <v>29.47</v>
      </c>
      <c r="I7" s="271">
        <v>3.15</v>
      </c>
      <c r="J7" s="271">
        <v>26.31</v>
      </c>
      <c r="K7" s="273"/>
    </row>
    <row r="8" spans="1:11">
      <c r="A8" s="271" t="s">
        <v>392</v>
      </c>
      <c r="B8" s="271">
        <v>0.86</v>
      </c>
      <c r="C8" s="271">
        <v>12.29</v>
      </c>
      <c r="D8" s="271">
        <v>12.29</v>
      </c>
      <c r="E8" s="271">
        <v>0</v>
      </c>
      <c r="F8" s="271">
        <v>0.08</v>
      </c>
      <c r="G8" s="271">
        <v>41.76</v>
      </c>
      <c r="H8" s="271">
        <v>41.76</v>
      </c>
      <c r="I8" s="271">
        <v>3.23</v>
      </c>
      <c r="J8" s="271">
        <v>38.53</v>
      </c>
      <c r="K8" s="273"/>
    </row>
    <row r="9" spans="1:11">
      <c r="A9" s="271" t="s">
        <v>393</v>
      </c>
      <c r="B9" s="271">
        <v>0.83</v>
      </c>
      <c r="C9" s="271">
        <v>16.93</v>
      </c>
      <c r="D9" s="271">
        <v>16.93</v>
      </c>
      <c r="E9" s="271">
        <v>0</v>
      </c>
      <c r="F9" s="271">
        <v>0</v>
      </c>
      <c r="G9" s="271">
        <v>58.69</v>
      </c>
      <c r="H9" s="271">
        <v>58.69</v>
      </c>
      <c r="I9" s="271">
        <v>3.23</v>
      </c>
      <c r="J9" s="271">
        <v>55.46</v>
      </c>
      <c r="K9" s="273"/>
    </row>
    <row r="10" spans="1:11">
      <c r="A10" s="271" t="s">
        <v>394</v>
      </c>
      <c r="B10" s="271">
        <v>0.34</v>
      </c>
      <c r="C10" s="271">
        <v>11.72</v>
      </c>
      <c r="D10" s="271">
        <v>11.72</v>
      </c>
      <c r="E10" s="271">
        <v>0</v>
      </c>
      <c r="F10" s="271">
        <v>0</v>
      </c>
      <c r="G10" s="271">
        <v>70.41</v>
      </c>
      <c r="H10" s="271">
        <v>70.41</v>
      </c>
      <c r="I10" s="271">
        <v>3.23</v>
      </c>
      <c r="J10" s="271">
        <v>67.180000000000007</v>
      </c>
      <c r="K10" s="273"/>
    </row>
    <row r="11" spans="1:11">
      <c r="A11" s="271" t="s">
        <v>395</v>
      </c>
      <c r="B11" s="271">
        <v>0</v>
      </c>
      <c r="C11" s="271">
        <v>3.16</v>
      </c>
      <c r="D11" s="271">
        <v>3.16</v>
      </c>
      <c r="E11" s="271">
        <v>0.97</v>
      </c>
      <c r="F11" s="271">
        <v>8.9700000000000006</v>
      </c>
      <c r="G11" s="271">
        <v>73.56</v>
      </c>
      <c r="H11" s="271">
        <v>73.56</v>
      </c>
      <c r="I11" s="271">
        <v>12.2</v>
      </c>
      <c r="J11" s="271">
        <v>61.36</v>
      </c>
      <c r="K11" s="274"/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opLeftCell="A18" workbookViewId="0">
      <selection activeCell="A11" sqref="A11:J26"/>
    </sheetView>
  </sheetViews>
  <sheetFormatPr defaultRowHeight="15"/>
  <cols>
    <col min="1" max="1" width="12.85546875" customWidth="1"/>
  </cols>
  <sheetData>
    <row r="1" spans="1:11" ht="31.5">
      <c r="A1" s="963" t="s">
        <v>551</v>
      </c>
      <c r="B1" s="963"/>
      <c r="C1" s="963"/>
      <c r="D1" s="963"/>
      <c r="E1" s="963"/>
      <c r="F1" s="963"/>
      <c r="G1" s="963"/>
      <c r="H1" s="963"/>
      <c r="I1" s="963"/>
      <c r="J1" s="963"/>
      <c r="K1" s="963"/>
    </row>
    <row r="3" spans="1:11" ht="15" customHeight="1">
      <c r="A3" s="565"/>
    </row>
    <row r="4" spans="1:11">
      <c r="A4" s="138" t="s">
        <v>552</v>
      </c>
    </row>
    <row r="5" spans="1:11">
      <c r="A5" s="138" t="s">
        <v>553</v>
      </c>
    </row>
    <row r="6" spans="1:11">
      <c r="A6" s="138" t="s">
        <v>554</v>
      </c>
    </row>
    <row r="7" spans="1:11">
      <c r="A7" s="138" t="s">
        <v>555</v>
      </c>
    </row>
    <row r="9" spans="1:11" ht="114.75">
      <c r="A9" s="270" t="s">
        <v>145</v>
      </c>
      <c r="B9" s="270" t="s">
        <v>146</v>
      </c>
      <c r="C9" s="270" t="s">
        <v>147</v>
      </c>
      <c r="D9" s="270" t="s">
        <v>148</v>
      </c>
      <c r="E9" s="270" t="s">
        <v>149</v>
      </c>
      <c r="F9" s="270" t="s">
        <v>150</v>
      </c>
      <c r="G9" s="270" t="s">
        <v>377</v>
      </c>
      <c r="H9" s="270" t="s">
        <v>378</v>
      </c>
      <c r="I9" s="270" t="s">
        <v>379</v>
      </c>
      <c r="J9" s="270" t="s">
        <v>380</v>
      </c>
      <c r="K9" s="270"/>
    </row>
    <row r="10" spans="1:11">
      <c r="A10" s="272"/>
      <c r="K10" s="273"/>
    </row>
    <row r="11" spans="1:11">
      <c r="A11" s="271" t="s">
        <v>388</v>
      </c>
      <c r="B11" s="271">
        <v>0.99</v>
      </c>
      <c r="C11" s="271">
        <v>0</v>
      </c>
      <c r="D11" s="271">
        <v>0</v>
      </c>
      <c r="E11" s="271">
        <v>0</v>
      </c>
      <c r="F11" s="271">
        <v>0</v>
      </c>
      <c r="G11" s="271">
        <v>0</v>
      </c>
      <c r="H11" s="271">
        <v>0</v>
      </c>
      <c r="I11" s="271">
        <v>0</v>
      </c>
      <c r="J11" s="271">
        <v>0</v>
      </c>
      <c r="K11" s="273"/>
    </row>
    <row r="12" spans="1:11">
      <c r="A12" s="271" t="s">
        <v>389</v>
      </c>
      <c r="B12" s="271">
        <v>0.96</v>
      </c>
      <c r="C12" s="271">
        <v>19.48</v>
      </c>
      <c r="D12" s="271">
        <v>19.48</v>
      </c>
      <c r="E12" s="271">
        <v>0</v>
      </c>
      <c r="F12" s="271">
        <v>0</v>
      </c>
      <c r="G12" s="271">
        <v>19.48</v>
      </c>
      <c r="H12" s="271">
        <v>19.48</v>
      </c>
      <c r="I12" s="271">
        <v>0</v>
      </c>
      <c r="J12" s="271">
        <v>19.48</v>
      </c>
      <c r="K12" s="273"/>
    </row>
    <row r="13" spans="1:11">
      <c r="A13" s="271" t="s">
        <v>390</v>
      </c>
      <c r="B13" s="271">
        <v>1.01</v>
      </c>
      <c r="C13" s="271">
        <v>19.7</v>
      </c>
      <c r="D13" s="271">
        <v>19.7</v>
      </c>
      <c r="E13" s="271">
        <v>0</v>
      </c>
      <c r="F13" s="271">
        <v>0</v>
      </c>
      <c r="G13" s="271">
        <v>39.18</v>
      </c>
      <c r="H13" s="271">
        <v>39.18</v>
      </c>
      <c r="I13" s="271">
        <v>0</v>
      </c>
      <c r="J13" s="271">
        <v>39.18</v>
      </c>
      <c r="K13" s="273"/>
    </row>
    <row r="14" spans="1:11">
      <c r="A14" s="271" t="s">
        <v>391</v>
      </c>
      <c r="B14" s="271">
        <v>0.99</v>
      </c>
      <c r="C14" s="271">
        <v>20.010000000000002</v>
      </c>
      <c r="D14" s="271">
        <v>20.010000000000002</v>
      </c>
      <c r="E14" s="271">
        <v>0</v>
      </c>
      <c r="F14" s="271">
        <v>0</v>
      </c>
      <c r="G14" s="271">
        <v>59.19</v>
      </c>
      <c r="H14" s="271">
        <v>59.19</v>
      </c>
      <c r="I14" s="271">
        <v>0</v>
      </c>
      <c r="J14" s="271">
        <v>59.19</v>
      </c>
      <c r="K14" s="273"/>
    </row>
    <row r="15" spans="1:11">
      <c r="A15" s="271" t="s">
        <v>392</v>
      </c>
      <c r="B15" s="271">
        <v>1.01</v>
      </c>
      <c r="C15" s="271">
        <v>19.940000000000001</v>
      </c>
      <c r="D15" s="271">
        <v>19.940000000000001</v>
      </c>
      <c r="E15" s="271">
        <v>0</v>
      </c>
      <c r="F15" s="271">
        <v>0</v>
      </c>
      <c r="G15" s="271">
        <v>79.12</v>
      </c>
      <c r="H15" s="271">
        <v>79.12</v>
      </c>
      <c r="I15" s="271">
        <v>0</v>
      </c>
      <c r="J15" s="271">
        <v>79.12</v>
      </c>
      <c r="K15" s="273"/>
    </row>
    <row r="16" spans="1:11">
      <c r="A16" s="271" t="s">
        <v>393</v>
      </c>
      <c r="B16" s="271">
        <v>0.78</v>
      </c>
      <c r="C16" s="271">
        <v>17.88</v>
      </c>
      <c r="D16" s="271">
        <v>17.88</v>
      </c>
      <c r="E16" s="271">
        <v>0</v>
      </c>
      <c r="F16" s="271">
        <v>0</v>
      </c>
      <c r="G16" s="271">
        <v>97.01</v>
      </c>
      <c r="H16" s="271">
        <v>97.01</v>
      </c>
      <c r="I16" s="271">
        <v>0</v>
      </c>
      <c r="J16" s="271">
        <v>97.01</v>
      </c>
      <c r="K16" s="273"/>
    </row>
    <row r="17" spans="1:11">
      <c r="A17" s="271" t="s">
        <v>394</v>
      </c>
      <c r="B17" s="271">
        <v>0.78</v>
      </c>
      <c r="C17" s="271">
        <v>15.67</v>
      </c>
      <c r="D17" s="271">
        <v>15.67</v>
      </c>
      <c r="E17" s="271">
        <v>0</v>
      </c>
      <c r="F17" s="271">
        <v>0</v>
      </c>
      <c r="G17" s="271">
        <v>112.68</v>
      </c>
      <c r="H17" s="271">
        <v>112.68</v>
      </c>
      <c r="I17" s="271">
        <v>0</v>
      </c>
      <c r="J17" s="271">
        <v>112.68</v>
      </c>
      <c r="K17" s="273"/>
    </row>
    <row r="18" spans="1:11">
      <c r="A18" s="271" t="s">
        <v>397</v>
      </c>
      <c r="B18" s="271">
        <v>0.88</v>
      </c>
      <c r="C18" s="271">
        <v>16.670000000000002</v>
      </c>
      <c r="D18" s="271">
        <v>16.670000000000002</v>
      </c>
      <c r="E18" s="271">
        <v>0</v>
      </c>
      <c r="F18" s="271">
        <v>0</v>
      </c>
      <c r="G18" s="271">
        <v>129.35</v>
      </c>
      <c r="H18" s="271">
        <v>129.35</v>
      </c>
      <c r="I18" s="271">
        <v>0</v>
      </c>
      <c r="J18" s="271">
        <v>129.35</v>
      </c>
      <c r="K18" s="273"/>
    </row>
    <row r="19" spans="1:11">
      <c r="A19" s="271" t="s">
        <v>398</v>
      </c>
      <c r="B19" s="271">
        <v>0.85</v>
      </c>
      <c r="C19" s="271">
        <v>17.36</v>
      </c>
      <c r="D19" s="271">
        <v>17.36</v>
      </c>
      <c r="E19" s="271">
        <v>0</v>
      </c>
      <c r="F19" s="271">
        <v>0</v>
      </c>
      <c r="G19" s="271">
        <v>146.71</v>
      </c>
      <c r="H19" s="271">
        <v>146.71</v>
      </c>
      <c r="I19" s="271">
        <v>0</v>
      </c>
      <c r="J19" s="271">
        <v>146.71</v>
      </c>
      <c r="K19" s="273"/>
    </row>
    <row r="20" spans="1:11">
      <c r="A20" s="271" t="s">
        <v>399</v>
      </c>
      <c r="B20" s="271">
        <v>0.87</v>
      </c>
      <c r="C20" s="271">
        <v>17.2</v>
      </c>
      <c r="D20" s="271">
        <v>17.2</v>
      </c>
      <c r="E20" s="271">
        <v>0</v>
      </c>
      <c r="F20" s="271">
        <v>0</v>
      </c>
      <c r="G20" s="271">
        <v>163.92</v>
      </c>
      <c r="H20" s="271">
        <v>163.92</v>
      </c>
      <c r="I20" s="271">
        <v>0</v>
      </c>
      <c r="J20" s="271">
        <v>163.92</v>
      </c>
      <c r="K20" s="273"/>
    </row>
    <row r="21" spans="1:11">
      <c r="A21" s="271" t="s">
        <v>400</v>
      </c>
      <c r="B21" s="271">
        <v>0.87</v>
      </c>
      <c r="C21" s="271">
        <v>17.34</v>
      </c>
      <c r="D21" s="271">
        <v>17.34</v>
      </c>
      <c r="E21" s="271">
        <v>0</v>
      </c>
      <c r="F21" s="271">
        <v>0</v>
      </c>
      <c r="G21" s="271">
        <v>181.26</v>
      </c>
      <c r="H21" s="271">
        <v>181.26</v>
      </c>
      <c r="I21" s="271">
        <v>0</v>
      </c>
      <c r="J21" s="271">
        <v>181.26</v>
      </c>
      <c r="K21" s="273"/>
    </row>
    <row r="22" spans="1:11">
      <c r="A22" s="271" t="s">
        <v>401</v>
      </c>
      <c r="B22" s="271">
        <v>0.93</v>
      </c>
      <c r="C22" s="271">
        <v>17.989999999999998</v>
      </c>
      <c r="D22" s="271">
        <v>17.989999999999998</v>
      </c>
      <c r="E22" s="271">
        <v>0</v>
      </c>
      <c r="F22" s="271">
        <v>0</v>
      </c>
      <c r="G22" s="271">
        <v>199.24</v>
      </c>
      <c r="H22" s="271">
        <v>199.24</v>
      </c>
      <c r="I22" s="271">
        <v>0</v>
      </c>
      <c r="J22" s="271">
        <v>199.24</v>
      </c>
      <c r="K22" s="273"/>
    </row>
    <row r="23" spans="1:11">
      <c r="A23" s="271" t="s">
        <v>402</v>
      </c>
      <c r="B23" s="271">
        <v>0.48</v>
      </c>
      <c r="C23" s="271">
        <v>14.09</v>
      </c>
      <c r="D23" s="271">
        <v>14.09</v>
      </c>
      <c r="E23" s="271">
        <v>0</v>
      </c>
      <c r="F23" s="271">
        <v>0</v>
      </c>
      <c r="G23" s="271">
        <v>213.33</v>
      </c>
      <c r="H23" s="271">
        <v>213.33</v>
      </c>
      <c r="I23" s="271">
        <v>0</v>
      </c>
      <c r="J23" s="271">
        <v>213.33</v>
      </c>
      <c r="K23" s="273"/>
    </row>
    <row r="24" spans="1:11">
      <c r="A24" s="271" t="s">
        <v>403</v>
      </c>
      <c r="B24" s="271">
        <v>0.14000000000000001</v>
      </c>
      <c r="C24" s="271">
        <v>6.21</v>
      </c>
      <c r="D24" s="271">
        <v>6.21</v>
      </c>
      <c r="E24" s="271">
        <v>0.02</v>
      </c>
      <c r="F24" s="271">
        <v>0.2</v>
      </c>
      <c r="G24" s="271">
        <v>219.54</v>
      </c>
      <c r="H24" s="271">
        <v>219.54</v>
      </c>
      <c r="I24" s="271">
        <v>0.2</v>
      </c>
      <c r="J24" s="271">
        <v>219.34</v>
      </c>
      <c r="K24" s="273"/>
    </row>
    <row r="25" spans="1:11">
      <c r="A25" s="271" t="s">
        <v>404</v>
      </c>
      <c r="B25" s="271">
        <v>1.06</v>
      </c>
      <c r="C25" s="271">
        <v>12.02</v>
      </c>
      <c r="D25" s="271">
        <v>12.02</v>
      </c>
      <c r="E25" s="271">
        <v>0</v>
      </c>
      <c r="F25" s="271">
        <v>0.2</v>
      </c>
      <c r="G25" s="271">
        <v>231.56</v>
      </c>
      <c r="H25" s="271">
        <v>231.56</v>
      </c>
      <c r="I25" s="271">
        <v>0.4</v>
      </c>
      <c r="J25" s="271">
        <v>231.16</v>
      </c>
      <c r="K25" s="273"/>
    </row>
    <row r="26" spans="1:11">
      <c r="A26" s="271" t="s">
        <v>556</v>
      </c>
      <c r="B26" s="271">
        <v>3.76</v>
      </c>
      <c r="C26" s="271">
        <v>25.62</v>
      </c>
      <c r="D26" s="271">
        <v>25.62</v>
      </c>
      <c r="E26" s="271">
        <v>0</v>
      </c>
      <c r="F26" s="271">
        <v>0</v>
      </c>
      <c r="G26" s="271">
        <v>257.18</v>
      </c>
      <c r="H26" s="271">
        <v>257.18</v>
      </c>
      <c r="I26" s="271">
        <v>0.4</v>
      </c>
      <c r="J26" s="271">
        <v>256.77999999999997</v>
      </c>
      <c r="K26" s="274"/>
    </row>
  </sheetData>
  <mergeCells count="1">
    <mergeCell ref="A1:K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opLeftCell="A22" workbookViewId="0">
      <selection activeCell="J29" sqref="J29"/>
    </sheetView>
  </sheetViews>
  <sheetFormatPr defaultRowHeight="15"/>
  <cols>
    <col min="1" max="1" width="12.140625" customWidth="1"/>
  </cols>
  <sheetData>
    <row r="1" spans="1:11" ht="31.5">
      <c r="A1" s="963" t="s">
        <v>551</v>
      </c>
      <c r="B1" s="963"/>
      <c r="C1" s="963"/>
      <c r="D1" s="963"/>
      <c r="E1" s="963"/>
      <c r="F1" s="963"/>
      <c r="G1" s="963"/>
      <c r="H1" s="963"/>
      <c r="I1" s="963"/>
      <c r="J1" s="963"/>
    </row>
    <row r="3" spans="1:11" ht="15" customHeight="1">
      <c r="A3" s="566"/>
    </row>
    <row r="4" spans="1:11">
      <c r="A4" s="138" t="s">
        <v>557</v>
      </c>
    </row>
    <row r="5" spans="1:11">
      <c r="A5" s="138" t="s">
        <v>558</v>
      </c>
    </row>
    <row r="6" spans="1:11">
      <c r="A6" s="138" t="s">
        <v>554</v>
      </c>
    </row>
    <row r="7" spans="1:11">
      <c r="A7" s="138" t="s">
        <v>559</v>
      </c>
    </row>
    <row r="9" spans="1:11" ht="114.75">
      <c r="A9" s="270" t="s">
        <v>145</v>
      </c>
      <c r="B9" s="270" t="s">
        <v>146</v>
      </c>
      <c r="C9" s="270" t="s">
        <v>147</v>
      </c>
      <c r="D9" s="270" t="s">
        <v>148</v>
      </c>
      <c r="E9" s="270" t="s">
        <v>149</v>
      </c>
      <c r="F9" s="270" t="s">
        <v>150</v>
      </c>
      <c r="G9" s="270" t="s">
        <v>377</v>
      </c>
      <c r="H9" s="270" t="s">
        <v>378</v>
      </c>
      <c r="I9" s="270" t="s">
        <v>379</v>
      </c>
      <c r="J9" s="270" t="s">
        <v>380</v>
      </c>
      <c r="K9" s="270"/>
    </row>
    <row r="10" spans="1:11">
      <c r="A10" s="272"/>
      <c r="K10" s="273"/>
    </row>
    <row r="11" spans="1:11">
      <c r="A11" s="271" t="s">
        <v>388</v>
      </c>
      <c r="B11" s="271">
        <v>1.3</v>
      </c>
      <c r="C11" s="271">
        <v>0</v>
      </c>
      <c r="D11" s="271">
        <v>0</v>
      </c>
      <c r="E11" s="271">
        <v>0</v>
      </c>
      <c r="F11" s="271">
        <v>0</v>
      </c>
      <c r="G11" s="271">
        <v>0</v>
      </c>
      <c r="H11" s="271">
        <v>0</v>
      </c>
      <c r="I11" s="271">
        <v>0</v>
      </c>
      <c r="J11" s="271">
        <v>0</v>
      </c>
      <c r="K11" s="273"/>
    </row>
    <row r="12" spans="1:11">
      <c r="A12" s="271" t="s">
        <v>389</v>
      </c>
      <c r="B12" s="271">
        <v>0.74</v>
      </c>
      <c r="C12" s="271">
        <v>20.46</v>
      </c>
      <c r="D12" s="271">
        <v>20.46</v>
      </c>
      <c r="E12" s="271">
        <v>0</v>
      </c>
      <c r="F12" s="271">
        <v>0</v>
      </c>
      <c r="G12" s="271">
        <v>20.46</v>
      </c>
      <c r="H12" s="271">
        <v>20.46</v>
      </c>
      <c r="I12" s="271">
        <v>0</v>
      </c>
      <c r="J12" s="271">
        <v>20.46</v>
      </c>
      <c r="K12" s="273"/>
    </row>
    <row r="13" spans="1:11">
      <c r="A13" s="271" t="s">
        <v>390</v>
      </c>
      <c r="B13" s="271">
        <v>0.71</v>
      </c>
      <c r="C13" s="271">
        <v>14.57</v>
      </c>
      <c r="D13" s="271">
        <v>14.57</v>
      </c>
      <c r="E13" s="271">
        <v>0</v>
      </c>
      <c r="F13" s="271">
        <v>0</v>
      </c>
      <c r="G13" s="271">
        <v>35.04</v>
      </c>
      <c r="H13" s="271">
        <v>35.04</v>
      </c>
      <c r="I13" s="271">
        <v>0</v>
      </c>
      <c r="J13" s="271">
        <v>35.04</v>
      </c>
      <c r="K13" s="273"/>
    </row>
    <row r="14" spans="1:11">
      <c r="A14" s="271" t="s">
        <v>391</v>
      </c>
      <c r="B14" s="271">
        <v>0.77</v>
      </c>
      <c r="C14" s="271">
        <v>14.85</v>
      </c>
      <c r="D14" s="271">
        <v>14.85</v>
      </c>
      <c r="E14" s="271">
        <v>0</v>
      </c>
      <c r="F14" s="271">
        <v>0</v>
      </c>
      <c r="G14" s="271">
        <v>49.89</v>
      </c>
      <c r="H14" s="271">
        <v>49.89</v>
      </c>
      <c r="I14" s="271">
        <v>0</v>
      </c>
      <c r="J14" s="271">
        <v>49.89</v>
      </c>
      <c r="K14" s="273"/>
    </row>
    <row r="15" spans="1:11">
      <c r="A15" s="271" t="s">
        <v>392</v>
      </c>
      <c r="B15" s="271">
        <v>0.87</v>
      </c>
      <c r="C15" s="271">
        <v>16.38</v>
      </c>
      <c r="D15" s="271">
        <v>16.38</v>
      </c>
      <c r="E15" s="271">
        <v>0</v>
      </c>
      <c r="F15" s="271">
        <v>0</v>
      </c>
      <c r="G15" s="271">
        <v>66.27</v>
      </c>
      <c r="H15" s="271">
        <v>66.27</v>
      </c>
      <c r="I15" s="271">
        <v>0</v>
      </c>
      <c r="J15" s="271">
        <v>66.27</v>
      </c>
      <c r="K15" s="273"/>
    </row>
    <row r="16" spans="1:11">
      <c r="A16" s="271" t="s">
        <v>393</v>
      </c>
      <c r="B16" s="271">
        <v>0.8</v>
      </c>
      <c r="C16" s="271">
        <v>16.649999999999999</v>
      </c>
      <c r="D16" s="271">
        <v>16.649999999999999</v>
      </c>
      <c r="E16" s="271">
        <v>0</v>
      </c>
      <c r="F16" s="271">
        <v>0</v>
      </c>
      <c r="G16" s="271">
        <v>82.93</v>
      </c>
      <c r="H16" s="271">
        <v>82.93</v>
      </c>
      <c r="I16" s="271">
        <v>0</v>
      </c>
      <c r="J16" s="271">
        <v>82.93</v>
      </c>
      <c r="K16" s="273"/>
    </row>
    <row r="17" spans="1:11">
      <c r="A17" s="271" t="s">
        <v>394</v>
      </c>
      <c r="B17" s="271">
        <v>0.86</v>
      </c>
      <c r="C17" s="271">
        <v>16.600000000000001</v>
      </c>
      <c r="D17" s="271">
        <v>16.600000000000001</v>
      </c>
      <c r="E17" s="271">
        <v>0</v>
      </c>
      <c r="F17" s="271">
        <v>0</v>
      </c>
      <c r="G17" s="271">
        <v>99.53</v>
      </c>
      <c r="H17" s="271">
        <v>99.53</v>
      </c>
      <c r="I17" s="271">
        <v>0</v>
      </c>
      <c r="J17" s="271">
        <v>99.53</v>
      </c>
      <c r="K17" s="273"/>
    </row>
    <row r="18" spans="1:11">
      <c r="A18" s="271" t="s">
        <v>397</v>
      </c>
      <c r="B18" s="271">
        <v>0.79</v>
      </c>
      <c r="C18" s="271">
        <v>16.46</v>
      </c>
      <c r="D18" s="271">
        <v>16.46</v>
      </c>
      <c r="E18" s="271">
        <v>0</v>
      </c>
      <c r="F18" s="271">
        <v>0</v>
      </c>
      <c r="G18" s="271">
        <v>115.99</v>
      </c>
      <c r="H18" s="271">
        <v>115.99</v>
      </c>
      <c r="I18" s="271">
        <v>0</v>
      </c>
      <c r="J18" s="271">
        <v>115.99</v>
      </c>
      <c r="K18" s="273"/>
    </row>
    <row r="19" spans="1:11">
      <c r="A19" s="271" t="s">
        <v>398</v>
      </c>
      <c r="B19" s="271">
        <v>0.67</v>
      </c>
      <c r="C19" s="271">
        <v>14.57</v>
      </c>
      <c r="D19" s="271">
        <v>14.57</v>
      </c>
      <c r="E19" s="271">
        <v>0</v>
      </c>
      <c r="F19" s="271">
        <v>0</v>
      </c>
      <c r="G19" s="271">
        <v>130.56</v>
      </c>
      <c r="H19" s="271">
        <v>130.56</v>
      </c>
      <c r="I19" s="271">
        <v>0</v>
      </c>
      <c r="J19" s="271">
        <v>130.56</v>
      </c>
      <c r="K19" s="273"/>
    </row>
    <row r="20" spans="1:11">
      <c r="A20" s="271" t="s">
        <v>399</v>
      </c>
      <c r="B20" s="271">
        <v>0.76</v>
      </c>
      <c r="C20" s="271">
        <v>14.31</v>
      </c>
      <c r="D20" s="271">
        <v>14.31</v>
      </c>
      <c r="E20" s="271">
        <v>0</v>
      </c>
      <c r="F20" s="271">
        <v>0</v>
      </c>
      <c r="G20" s="271">
        <v>144.87</v>
      </c>
      <c r="H20" s="271">
        <v>144.87</v>
      </c>
      <c r="I20" s="271">
        <v>0</v>
      </c>
      <c r="J20" s="271">
        <v>144.87</v>
      </c>
      <c r="K20" s="273"/>
    </row>
    <row r="21" spans="1:11">
      <c r="A21" s="271" t="s">
        <v>400</v>
      </c>
      <c r="B21" s="271">
        <v>0.77</v>
      </c>
      <c r="C21" s="271">
        <v>15.3</v>
      </c>
      <c r="D21" s="271">
        <v>15.3</v>
      </c>
      <c r="E21" s="271">
        <v>0</v>
      </c>
      <c r="F21" s="271">
        <v>0</v>
      </c>
      <c r="G21" s="271">
        <v>160.16999999999999</v>
      </c>
      <c r="H21" s="271">
        <v>160.16999999999999</v>
      </c>
      <c r="I21" s="271">
        <v>0</v>
      </c>
      <c r="J21" s="271">
        <v>160.16999999999999</v>
      </c>
      <c r="K21" s="273"/>
    </row>
    <row r="22" spans="1:11">
      <c r="A22" s="271" t="s">
        <v>401</v>
      </c>
      <c r="B22" s="271">
        <v>1.08</v>
      </c>
      <c r="C22" s="271">
        <v>18.53</v>
      </c>
      <c r="D22" s="271">
        <v>18.53</v>
      </c>
      <c r="E22" s="271">
        <v>0</v>
      </c>
      <c r="F22" s="271">
        <v>0</v>
      </c>
      <c r="G22" s="271">
        <v>178.7</v>
      </c>
      <c r="H22" s="271">
        <v>178.7</v>
      </c>
      <c r="I22" s="271">
        <v>0</v>
      </c>
      <c r="J22" s="271">
        <v>178.7</v>
      </c>
      <c r="K22" s="273"/>
    </row>
    <row r="23" spans="1:11">
      <c r="A23" s="271" t="s">
        <v>402</v>
      </c>
      <c r="B23" s="271">
        <v>0.8</v>
      </c>
      <c r="C23" s="271">
        <v>18.809999999999999</v>
      </c>
      <c r="D23" s="271">
        <v>18.809999999999999</v>
      </c>
      <c r="E23" s="271">
        <v>0</v>
      </c>
      <c r="F23" s="271">
        <v>0</v>
      </c>
      <c r="G23" s="271">
        <v>197.51</v>
      </c>
      <c r="H23" s="271">
        <v>197.51</v>
      </c>
      <c r="I23" s="271">
        <v>0</v>
      </c>
      <c r="J23" s="271">
        <v>197.51</v>
      </c>
      <c r="K23" s="273"/>
    </row>
    <row r="24" spans="1:11">
      <c r="A24" s="271" t="s">
        <v>403</v>
      </c>
      <c r="B24" s="271">
        <v>1.04</v>
      </c>
      <c r="C24" s="271">
        <v>18.39</v>
      </c>
      <c r="D24" s="271">
        <v>18.39</v>
      </c>
      <c r="E24" s="271">
        <v>0</v>
      </c>
      <c r="F24" s="271">
        <v>0</v>
      </c>
      <c r="G24" s="271">
        <v>215.89</v>
      </c>
      <c r="H24" s="271">
        <v>215.89</v>
      </c>
      <c r="I24" s="271">
        <v>0</v>
      </c>
      <c r="J24" s="271">
        <v>215.89</v>
      </c>
      <c r="K24" s="273"/>
    </row>
    <row r="25" spans="1:11">
      <c r="A25" s="271" t="s">
        <v>404</v>
      </c>
      <c r="B25" s="271">
        <v>1.79</v>
      </c>
      <c r="C25" s="271">
        <v>28.26</v>
      </c>
      <c r="D25" s="271">
        <v>28.26</v>
      </c>
      <c r="E25" s="271">
        <v>0</v>
      </c>
      <c r="F25" s="271">
        <v>0</v>
      </c>
      <c r="G25" s="271">
        <v>244.15</v>
      </c>
      <c r="H25" s="271">
        <v>244.15</v>
      </c>
      <c r="I25" s="271">
        <v>0</v>
      </c>
      <c r="J25" s="271">
        <v>244.15</v>
      </c>
      <c r="K25" s="273"/>
    </row>
    <row r="26" spans="1:11">
      <c r="A26" s="271" t="s">
        <v>560</v>
      </c>
      <c r="B26" s="271">
        <v>4.5599999999999996</v>
      </c>
      <c r="C26" s="271">
        <v>42.72</v>
      </c>
      <c r="D26" s="271">
        <v>42.72</v>
      </c>
      <c r="E26" s="271">
        <v>0</v>
      </c>
      <c r="F26" s="271">
        <v>0</v>
      </c>
      <c r="G26" s="271">
        <v>286.87</v>
      </c>
      <c r="H26" s="271">
        <v>286.87</v>
      </c>
      <c r="I26" s="271">
        <v>0</v>
      </c>
      <c r="J26" s="271">
        <v>286.87</v>
      </c>
      <c r="K26" s="274"/>
    </row>
  </sheetData>
  <mergeCells count="1">
    <mergeCell ref="A1:J1"/>
  </mergeCells>
  <pageMargins left="0.511811024" right="0.511811024" top="0.78740157499999996" bottom="0.78740157499999996" header="0.31496062000000002" footer="0.3149606200000000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workbookViewId="0">
      <selection activeCell="A13" sqref="A1:XFD13"/>
    </sheetView>
  </sheetViews>
  <sheetFormatPr defaultRowHeight="15"/>
  <cols>
    <col min="1" max="1" width="12.5703125" customWidth="1"/>
    <col min="2" max="2" width="13.5703125" customWidth="1"/>
    <col min="3" max="3" width="12.28515625" customWidth="1"/>
    <col min="4" max="4" width="14.140625" customWidth="1"/>
    <col min="5" max="5" width="14.28515625" customWidth="1"/>
    <col min="6" max="6" width="13" customWidth="1"/>
    <col min="7" max="7" width="13.140625" customWidth="1"/>
    <col min="8" max="8" width="12.85546875" customWidth="1"/>
    <col min="9" max="9" width="11.85546875" customWidth="1"/>
    <col min="10" max="10" width="12.28515625" customWidth="1"/>
  </cols>
  <sheetData>
    <row r="2" spans="1:11" ht="63.75">
      <c r="A2" s="270" t="s">
        <v>145</v>
      </c>
      <c r="B2" s="270" t="s">
        <v>146</v>
      </c>
      <c r="C2" s="270" t="s">
        <v>147</v>
      </c>
      <c r="D2" s="270" t="s">
        <v>148</v>
      </c>
      <c r="E2" s="270" t="s">
        <v>149</v>
      </c>
      <c r="F2" s="270" t="s">
        <v>150</v>
      </c>
      <c r="G2" s="270" t="s">
        <v>377</v>
      </c>
      <c r="H2" s="270" t="s">
        <v>378</v>
      </c>
      <c r="I2" s="270" t="s">
        <v>379</v>
      </c>
      <c r="J2" s="270" t="s">
        <v>380</v>
      </c>
      <c r="K2" s="270"/>
    </row>
    <row r="3" spans="1:11">
      <c r="A3" s="272"/>
      <c r="K3" s="273"/>
    </row>
    <row r="4" spans="1:11">
      <c r="A4" s="271" t="s">
        <v>388</v>
      </c>
      <c r="B4" s="271">
        <v>0.44</v>
      </c>
      <c r="C4" s="271">
        <v>0</v>
      </c>
      <c r="D4" s="271">
        <v>0</v>
      </c>
      <c r="E4" s="271">
        <v>0</v>
      </c>
      <c r="F4" s="271">
        <v>0</v>
      </c>
      <c r="G4" s="271">
        <v>0</v>
      </c>
      <c r="H4" s="271">
        <v>0</v>
      </c>
      <c r="I4" s="271">
        <v>0</v>
      </c>
      <c r="J4" s="271">
        <v>0</v>
      </c>
      <c r="K4" s="273"/>
    </row>
    <row r="5" spans="1:11">
      <c r="A5" s="271" t="s">
        <v>389</v>
      </c>
      <c r="B5" s="271">
        <v>0.18</v>
      </c>
      <c r="C5" s="271">
        <v>6.22</v>
      </c>
      <c r="D5" s="271">
        <v>6.22</v>
      </c>
      <c r="E5" s="271">
        <v>0.25</v>
      </c>
      <c r="F5" s="271">
        <v>2.4900000000000002</v>
      </c>
      <c r="G5" s="271">
        <v>6.22</v>
      </c>
      <c r="H5" s="271">
        <v>6.22</v>
      </c>
      <c r="I5" s="271">
        <v>2.4900000000000002</v>
      </c>
      <c r="J5" s="271">
        <v>3.73</v>
      </c>
      <c r="K5" s="273"/>
    </row>
    <row r="6" spans="1:11">
      <c r="A6" s="271" t="s">
        <v>390</v>
      </c>
      <c r="B6" s="271">
        <v>0.25</v>
      </c>
      <c r="C6" s="271">
        <v>4.3499999999999996</v>
      </c>
      <c r="D6" s="271">
        <v>4.3499999999999996</v>
      </c>
      <c r="E6" s="271">
        <v>0.01</v>
      </c>
      <c r="F6" s="271">
        <v>2.61</v>
      </c>
      <c r="G6" s="271">
        <v>10.57</v>
      </c>
      <c r="H6" s="271">
        <v>10.57</v>
      </c>
      <c r="I6" s="271">
        <v>5.0999999999999996</v>
      </c>
      <c r="J6" s="271">
        <v>5.47</v>
      </c>
      <c r="K6" s="273"/>
    </row>
    <row r="7" spans="1:11">
      <c r="A7" s="271" t="s">
        <v>391</v>
      </c>
      <c r="B7" s="271">
        <v>0.28000000000000003</v>
      </c>
      <c r="C7" s="271">
        <v>5.33</v>
      </c>
      <c r="D7" s="271">
        <v>5.33</v>
      </c>
      <c r="E7" s="271">
        <v>0.06</v>
      </c>
      <c r="F7" s="271">
        <v>0.75</v>
      </c>
      <c r="G7" s="271">
        <v>15.89</v>
      </c>
      <c r="H7" s="271">
        <v>15.89</v>
      </c>
      <c r="I7" s="271">
        <v>5.84</v>
      </c>
      <c r="J7" s="271">
        <v>10.050000000000001</v>
      </c>
      <c r="K7" s="273"/>
    </row>
    <row r="8" spans="1:11">
      <c r="A8" s="271" t="s">
        <v>392</v>
      </c>
      <c r="B8" s="271">
        <v>0.37</v>
      </c>
      <c r="C8" s="271">
        <v>6.47</v>
      </c>
      <c r="D8" s="271">
        <v>6.47</v>
      </c>
      <c r="E8" s="271">
        <v>0</v>
      </c>
      <c r="F8" s="271">
        <v>0.63</v>
      </c>
      <c r="G8" s="271">
        <v>22.37</v>
      </c>
      <c r="H8" s="271">
        <v>22.37</v>
      </c>
      <c r="I8" s="271">
        <v>6.47</v>
      </c>
      <c r="J8" s="271">
        <v>15.89</v>
      </c>
      <c r="K8" s="273"/>
    </row>
    <row r="9" spans="1:11">
      <c r="A9" s="271" t="s">
        <v>393</v>
      </c>
      <c r="B9" s="271">
        <v>0.83</v>
      </c>
      <c r="C9" s="271">
        <v>11.97</v>
      </c>
      <c r="D9" s="271">
        <v>11.97</v>
      </c>
      <c r="E9" s="271">
        <v>0</v>
      </c>
      <c r="F9" s="271">
        <v>0.04</v>
      </c>
      <c r="G9" s="271">
        <v>34.340000000000003</v>
      </c>
      <c r="H9" s="271">
        <v>34.340000000000003</v>
      </c>
      <c r="I9" s="271">
        <v>6.51</v>
      </c>
      <c r="J9" s="271">
        <v>27.83</v>
      </c>
      <c r="K9" s="273"/>
    </row>
    <row r="10" spans="1:11">
      <c r="A10" s="271" t="s">
        <v>394</v>
      </c>
      <c r="B10" s="271">
        <v>0.18</v>
      </c>
      <c r="C10" s="271">
        <v>10.14</v>
      </c>
      <c r="D10" s="271">
        <v>10.14</v>
      </c>
      <c r="E10" s="271">
        <v>0.04</v>
      </c>
      <c r="F10" s="271">
        <v>0.4</v>
      </c>
      <c r="G10" s="271">
        <v>44.47</v>
      </c>
      <c r="H10" s="271">
        <v>44.47</v>
      </c>
      <c r="I10" s="271">
        <v>6.91</v>
      </c>
      <c r="J10" s="271">
        <v>37.57</v>
      </c>
      <c r="K10" s="273"/>
    </row>
    <row r="11" spans="1:11">
      <c r="A11" s="271" t="s">
        <v>396</v>
      </c>
      <c r="B11" s="271">
        <v>0.53</v>
      </c>
      <c r="C11" s="271">
        <v>6.13</v>
      </c>
      <c r="D11" s="271">
        <v>6.13</v>
      </c>
      <c r="E11" s="271">
        <v>0.01</v>
      </c>
      <c r="F11" s="271">
        <v>0.4</v>
      </c>
      <c r="G11" s="271">
        <v>50.6</v>
      </c>
      <c r="H11" s="271">
        <v>50.6</v>
      </c>
      <c r="I11" s="271">
        <v>7.31</v>
      </c>
      <c r="J11" s="271">
        <v>43.29</v>
      </c>
      <c r="K11" s="274"/>
    </row>
  </sheetData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8"/>
  <sheetViews>
    <sheetView workbookViewId="0">
      <selection activeCell="A28" sqref="A1:XFD28"/>
    </sheetView>
  </sheetViews>
  <sheetFormatPr defaultRowHeight="15"/>
  <cols>
    <col min="1" max="1" width="12" customWidth="1"/>
    <col min="2" max="2" width="14.5703125" customWidth="1"/>
    <col min="3" max="3" width="15.85546875" customWidth="1"/>
    <col min="4" max="4" width="15.5703125" customWidth="1"/>
    <col min="5" max="6" width="14.28515625" customWidth="1"/>
    <col min="7" max="7" width="14.140625" customWidth="1"/>
    <col min="8" max="8" width="14.5703125" customWidth="1"/>
    <col min="9" max="9" width="14.85546875" customWidth="1"/>
    <col min="10" max="10" width="12.85546875" customWidth="1"/>
  </cols>
  <sheetData>
    <row r="2" spans="1:11" ht="63.75">
      <c r="A2" s="270" t="s">
        <v>145</v>
      </c>
      <c r="B2" s="270" t="s">
        <v>146</v>
      </c>
      <c r="C2" s="270" t="s">
        <v>147</v>
      </c>
      <c r="D2" s="270" t="s">
        <v>148</v>
      </c>
      <c r="E2" s="270" t="s">
        <v>149</v>
      </c>
      <c r="F2" s="270" t="s">
        <v>150</v>
      </c>
      <c r="G2" s="270" t="s">
        <v>377</v>
      </c>
      <c r="H2" s="270" t="s">
        <v>378</v>
      </c>
      <c r="I2" s="270" t="s">
        <v>379</v>
      </c>
      <c r="J2" s="270" t="s">
        <v>380</v>
      </c>
      <c r="K2" s="270"/>
    </row>
    <row r="3" spans="1:11">
      <c r="A3" s="272"/>
      <c r="K3" s="273"/>
    </row>
    <row r="4" spans="1:11">
      <c r="A4" s="271" t="s">
        <v>388</v>
      </c>
      <c r="B4" s="271">
        <v>1.57</v>
      </c>
      <c r="C4" s="271">
        <v>0</v>
      </c>
      <c r="D4" s="271">
        <v>0</v>
      </c>
      <c r="E4" s="271">
        <v>0</v>
      </c>
      <c r="F4" s="271">
        <v>0</v>
      </c>
      <c r="G4" s="271">
        <v>0</v>
      </c>
      <c r="H4" s="271">
        <v>0</v>
      </c>
      <c r="I4" s="271">
        <v>0</v>
      </c>
      <c r="J4" s="271">
        <v>0</v>
      </c>
      <c r="K4" s="273"/>
    </row>
    <row r="5" spans="1:11">
      <c r="A5" s="271" t="s">
        <v>389</v>
      </c>
      <c r="B5" s="271">
        <v>3.94</v>
      </c>
      <c r="C5" s="271">
        <v>55.06</v>
      </c>
      <c r="D5" s="271">
        <v>55.06</v>
      </c>
      <c r="E5" s="271">
        <v>0</v>
      </c>
      <c r="F5" s="271">
        <v>0</v>
      </c>
      <c r="G5" s="271">
        <v>55.06</v>
      </c>
      <c r="H5" s="271">
        <v>55.06</v>
      </c>
      <c r="I5" s="271">
        <v>0</v>
      </c>
      <c r="J5" s="271">
        <v>55.06</v>
      </c>
      <c r="K5" s="273"/>
    </row>
    <row r="6" spans="1:11">
      <c r="A6" s="271" t="s">
        <v>390</v>
      </c>
      <c r="B6" s="271">
        <v>1.44</v>
      </c>
      <c r="C6" s="271">
        <v>53.83</v>
      </c>
      <c r="D6" s="271">
        <v>53.83</v>
      </c>
      <c r="E6" s="271">
        <v>0</v>
      </c>
      <c r="F6" s="271">
        <v>0</v>
      </c>
      <c r="G6" s="271">
        <v>108.88</v>
      </c>
      <c r="H6" s="271">
        <v>108.88</v>
      </c>
      <c r="I6" s="271">
        <v>0</v>
      </c>
      <c r="J6" s="271">
        <v>108.88</v>
      </c>
      <c r="K6" s="273"/>
    </row>
    <row r="7" spans="1:11">
      <c r="A7" s="271" t="s">
        <v>391</v>
      </c>
      <c r="B7" s="271">
        <v>0.61</v>
      </c>
      <c r="C7" s="271">
        <v>20.52</v>
      </c>
      <c r="D7" s="271">
        <v>20.52</v>
      </c>
      <c r="E7" s="271">
        <v>0</v>
      </c>
      <c r="F7" s="271">
        <v>0</v>
      </c>
      <c r="G7" s="271">
        <v>129.4</v>
      </c>
      <c r="H7" s="271">
        <v>129.4</v>
      </c>
      <c r="I7" s="271">
        <v>0</v>
      </c>
      <c r="J7" s="271">
        <v>129.4</v>
      </c>
      <c r="K7" s="273"/>
    </row>
    <row r="8" spans="1:11">
      <c r="A8" s="271" t="s">
        <v>392</v>
      </c>
      <c r="B8" s="271">
        <v>1.24</v>
      </c>
      <c r="C8" s="271">
        <v>18.45</v>
      </c>
      <c r="D8" s="271">
        <v>18.45</v>
      </c>
      <c r="E8" s="271">
        <v>0</v>
      </c>
      <c r="F8" s="271">
        <v>0</v>
      </c>
      <c r="G8" s="271">
        <v>147.85</v>
      </c>
      <c r="H8" s="271">
        <v>147.85</v>
      </c>
      <c r="I8" s="271">
        <v>0</v>
      </c>
      <c r="J8" s="271">
        <v>147.85</v>
      </c>
      <c r="K8" s="273"/>
    </row>
    <row r="9" spans="1:11">
      <c r="A9" s="271" t="s">
        <v>393</v>
      </c>
      <c r="B9" s="271">
        <v>0.02</v>
      </c>
      <c r="C9" s="271">
        <v>12.6</v>
      </c>
      <c r="D9" s="271">
        <v>12.6</v>
      </c>
      <c r="E9" s="271">
        <v>0.24</v>
      </c>
      <c r="F9" s="271">
        <v>2.37</v>
      </c>
      <c r="G9" s="271">
        <v>160.44999999999999</v>
      </c>
      <c r="H9" s="271">
        <v>160.44999999999999</v>
      </c>
      <c r="I9" s="271">
        <v>2.37</v>
      </c>
      <c r="J9" s="271">
        <v>158.08000000000001</v>
      </c>
      <c r="K9" s="273"/>
    </row>
    <row r="10" spans="1:11">
      <c r="A10" s="271" t="s">
        <v>394</v>
      </c>
      <c r="B10" s="271">
        <v>0.03</v>
      </c>
      <c r="C10" s="271">
        <v>0.51</v>
      </c>
      <c r="D10" s="271">
        <v>0.51</v>
      </c>
      <c r="E10" s="271">
        <v>0.3</v>
      </c>
      <c r="F10" s="271">
        <v>5.41</v>
      </c>
      <c r="G10" s="271">
        <v>160.96</v>
      </c>
      <c r="H10" s="271">
        <v>160.96</v>
      </c>
      <c r="I10" s="271">
        <v>7.78</v>
      </c>
      <c r="J10" s="271">
        <v>153.18</v>
      </c>
      <c r="K10" s="273"/>
    </row>
    <row r="11" spans="1:11">
      <c r="A11" s="271" t="s">
        <v>397</v>
      </c>
      <c r="B11" s="271">
        <v>0.32</v>
      </c>
      <c r="C11" s="271">
        <v>3.42</v>
      </c>
      <c r="D11" s="271">
        <v>3.42</v>
      </c>
      <c r="E11" s="271">
        <v>0.06</v>
      </c>
      <c r="F11" s="271">
        <v>3.6</v>
      </c>
      <c r="G11" s="271">
        <v>164.38</v>
      </c>
      <c r="H11" s="271">
        <v>164.38</v>
      </c>
      <c r="I11" s="271">
        <v>11.38</v>
      </c>
      <c r="J11" s="271">
        <v>153.01</v>
      </c>
      <c r="K11" s="273"/>
    </row>
    <row r="12" spans="1:11">
      <c r="A12" s="271" t="s">
        <v>398</v>
      </c>
      <c r="B12" s="271">
        <v>0.03</v>
      </c>
      <c r="C12" s="271">
        <v>3.42</v>
      </c>
      <c r="D12" s="271">
        <v>3.42</v>
      </c>
      <c r="E12" s="271">
        <v>0.13</v>
      </c>
      <c r="F12" s="271">
        <v>1.93</v>
      </c>
      <c r="G12" s="271">
        <v>167.8</v>
      </c>
      <c r="H12" s="271">
        <v>167.8</v>
      </c>
      <c r="I12" s="271">
        <v>13.31</v>
      </c>
      <c r="J12" s="271">
        <v>154.49</v>
      </c>
      <c r="K12" s="273"/>
    </row>
    <row r="13" spans="1:11">
      <c r="A13" s="271" t="s">
        <v>399</v>
      </c>
      <c r="B13" s="271">
        <v>0</v>
      </c>
      <c r="C13" s="271">
        <v>0.3</v>
      </c>
      <c r="D13" s="271">
        <v>0.3</v>
      </c>
      <c r="E13" s="271">
        <v>0.3</v>
      </c>
      <c r="F13" s="271">
        <v>4.37</v>
      </c>
      <c r="G13" s="271">
        <v>168.1</v>
      </c>
      <c r="H13" s="271">
        <v>168.1</v>
      </c>
      <c r="I13" s="271">
        <v>17.68</v>
      </c>
      <c r="J13" s="271">
        <v>150.41999999999999</v>
      </c>
      <c r="K13" s="273"/>
    </row>
    <row r="14" spans="1:11">
      <c r="A14" s="271" t="s">
        <v>400</v>
      </c>
      <c r="B14" s="271">
        <v>0</v>
      </c>
      <c r="C14" s="271">
        <v>0.02</v>
      </c>
      <c r="D14" s="271">
        <v>0.02</v>
      </c>
      <c r="E14" s="271">
        <v>1.17</v>
      </c>
      <c r="F14" s="271">
        <v>14.72</v>
      </c>
      <c r="G14" s="271">
        <v>168.11</v>
      </c>
      <c r="H14" s="271">
        <v>168.11</v>
      </c>
      <c r="I14" s="271">
        <v>32.39</v>
      </c>
      <c r="J14" s="271">
        <v>135.72</v>
      </c>
      <c r="K14" s="273"/>
    </row>
    <row r="15" spans="1:11">
      <c r="A15" s="271" t="s">
        <v>401</v>
      </c>
      <c r="B15" s="271">
        <v>0</v>
      </c>
      <c r="C15" s="271">
        <v>0</v>
      </c>
      <c r="D15" s="271">
        <v>0</v>
      </c>
      <c r="E15" s="271">
        <v>0.81</v>
      </c>
      <c r="F15" s="271">
        <v>19.79</v>
      </c>
      <c r="G15" s="271">
        <v>168.11</v>
      </c>
      <c r="H15" s="271">
        <v>168.11</v>
      </c>
      <c r="I15" s="271">
        <v>52.18</v>
      </c>
      <c r="J15" s="271">
        <v>115.93</v>
      </c>
      <c r="K15" s="273"/>
    </row>
    <row r="16" spans="1:11">
      <c r="A16" s="271" t="s">
        <v>402</v>
      </c>
      <c r="B16" s="271">
        <v>0</v>
      </c>
      <c r="C16" s="271">
        <v>0</v>
      </c>
      <c r="D16" s="271">
        <v>0</v>
      </c>
      <c r="E16" s="271">
        <v>1.34</v>
      </c>
      <c r="F16" s="271">
        <v>21.54</v>
      </c>
      <c r="G16" s="271">
        <v>168.11</v>
      </c>
      <c r="H16" s="271">
        <v>168.11</v>
      </c>
      <c r="I16" s="271">
        <v>73.73</v>
      </c>
      <c r="J16" s="271">
        <v>94.39</v>
      </c>
      <c r="K16" s="273"/>
    </row>
    <row r="17" spans="1:11">
      <c r="A17" s="271" t="s">
        <v>403</v>
      </c>
      <c r="B17" s="271">
        <v>0</v>
      </c>
      <c r="C17" s="271">
        <v>0</v>
      </c>
      <c r="D17" s="271">
        <v>0</v>
      </c>
      <c r="E17" s="271">
        <v>0.86</v>
      </c>
      <c r="F17" s="271">
        <v>22.07</v>
      </c>
      <c r="G17" s="271">
        <v>168.11</v>
      </c>
      <c r="H17" s="271">
        <v>168.11</v>
      </c>
      <c r="I17" s="271">
        <v>95.8</v>
      </c>
      <c r="J17" s="271">
        <v>72.319999999999993</v>
      </c>
      <c r="K17" s="273"/>
    </row>
    <row r="18" spans="1:11">
      <c r="A18" s="271" t="s">
        <v>404</v>
      </c>
      <c r="B18" s="271">
        <v>0</v>
      </c>
      <c r="C18" s="271">
        <v>0</v>
      </c>
      <c r="D18" s="271">
        <v>0</v>
      </c>
      <c r="E18" s="271">
        <v>1.66</v>
      </c>
      <c r="F18" s="271">
        <v>25.24</v>
      </c>
      <c r="G18" s="271">
        <v>168.11</v>
      </c>
      <c r="H18" s="271">
        <v>168.11</v>
      </c>
      <c r="I18" s="271">
        <v>121.04</v>
      </c>
      <c r="J18" s="271">
        <v>47.08</v>
      </c>
      <c r="K18" s="273"/>
    </row>
    <row r="19" spans="1:11">
      <c r="A19" s="271" t="s">
        <v>405</v>
      </c>
      <c r="B19" s="271">
        <v>0</v>
      </c>
      <c r="C19" s="271">
        <v>0</v>
      </c>
      <c r="D19" s="271">
        <v>0</v>
      </c>
      <c r="E19" s="271">
        <v>1.61</v>
      </c>
      <c r="F19" s="271">
        <v>32.659999999999997</v>
      </c>
      <c r="G19" s="271">
        <v>168.11</v>
      </c>
      <c r="H19" s="271">
        <v>168.11</v>
      </c>
      <c r="I19" s="271">
        <v>153.69999999999999</v>
      </c>
      <c r="J19" s="271">
        <v>14.41</v>
      </c>
      <c r="K19" s="273"/>
    </row>
    <row r="20" spans="1:11">
      <c r="A20" s="271" t="s">
        <v>406</v>
      </c>
      <c r="B20" s="271">
        <v>0</v>
      </c>
      <c r="C20" s="271">
        <v>0</v>
      </c>
      <c r="D20" s="271">
        <v>0</v>
      </c>
      <c r="E20" s="271">
        <v>0.69</v>
      </c>
      <c r="F20" s="271">
        <v>22.91</v>
      </c>
      <c r="G20" s="271">
        <v>168.12</v>
      </c>
      <c r="H20" s="271">
        <v>168.12</v>
      </c>
      <c r="I20" s="271">
        <v>176.61</v>
      </c>
      <c r="J20" s="271">
        <f>-8.49</f>
        <v>-8.49</v>
      </c>
      <c r="K20" s="273"/>
    </row>
    <row r="21" spans="1:11">
      <c r="A21" s="271" t="s">
        <v>407</v>
      </c>
      <c r="B21" s="271">
        <v>0.02</v>
      </c>
      <c r="C21" s="271">
        <v>0.24</v>
      </c>
      <c r="D21" s="271">
        <v>0.24</v>
      </c>
      <c r="E21" s="271">
        <v>0.19</v>
      </c>
      <c r="F21" s="271">
        <v>8.77</v>
      </c>
      <c r="G21" s="271">
        <v>168.36</v>
      </c>
      <c r="H21" s="271">
        <v>168.36</v>
      </c>
      <c r="I21" s="271">
        <v>185.39</v>
      </c>
      <c r="J21" s="271">
        <f>-17.03</f>
        <v>-17.03</v>
      </c>
      <c r="K21" s="273"/>
    </row>
    <row r="22" spans="1:11">
      <c r="A22" s="271" t="s">
        <v>408</v>
      </c>
      <c r="B22" s="271">
        <v>0</v>
      </c>
      <c r="C22" s="271">
        <v>0.23</v>
      </c>
      <c r="D22" s="271">
        <v>0.23</v>
      </c>
      <c r="E22" s="271">
        <v>0.68</v>
      </c>
      <c r="F22" s="271">
        <v>8.68</v>
      </c>
      <c r="G22" s="271">
        <v>168.59</v>
      </c>
      <c r="H22" s="271">
        <v>168.59</v>
      </c>
      <c r="I22" s="271">
        <v>194.07</v>
      </c>
      <c r="J22" s="271">
        <f>-25.48</f>
        <v>-25.48</v>
      </c>
      <c r="K22" s="273"/>
    </row>
    <row r="23" spans="1:11">
      <c r="A23" s="271" t="s">
        <v>409</v>
      </c>
      <c r="B23" s="271">
        <v>0.13</v>
      </c>
      <c r="C23" s="271">
        <v>1.35</v>
      </c>
      <c r="D23" s="271">
        <v>1.35</v>
      </c>
      <c r="E23" s="271">
        <v>0.24</v>
      </c>
      <c r="F23" s="271">
        <v>9.11</v>
      </c>
      <c r="G23" s="271">
        <v>169.94</v>
      </c>
      <c r="H23" s="271">
        <v>169.94</v>
      </c>
      <c r="I23" s="271">
        <v>203.19</v>
      </c>
      <c r="J23" s="271">
        <f>-33.25</f>
        <v>-33.25</v>
      </c>
      <c r="K23" s="273"/>
    </row>
    <row r="24" spans="1:11">
      <c r="A24" s="271" t="s">
        <v>410</v>
      </c>
      <c r="B24" s="271">
        <v>0.22</v>
      </c>
      <c r="C24" s="271">
        <v>3.53</v>
      </c>
      <c r="D24" s="271">
        <v>3.53</v>
      </c>
      <c r="E24" s="271">
        <v>0.01</v>
      </c>
      <c r="F24" s="271">
        <v>2.46</v>
      </c>
      <c r="G24" s="271">
        <v>173.47</v>
      </c>
      <c r="H24" s="271">
        <v>173.47</v>
      </c>
      <c r="I24" s="271">
        <v>205.64</v>
      </c>
      <c r="J24" s="271">
        <f>-32.17</f>
        <v>-32.17</v>
      </c>
      <c r="K24" s="273"/>
    </row>
    <row r="25" spans="1:11">
      <c r="A25" s="271" t="s">
        <v>411</v>
      </c>
      <c r="B25" s="271">
        <v>1.05</v>
      </c>
      <c r="C25" s="271">
        <v>12.68</v>
      </c>
      <c r="D25" s="271">
        <v>12.68</v>
      </c>
      <c r="E25" s="271">
        <v>0</v>
      </c>
      <c r="F25" s="271">
        <v>0.09</v>
      </c>
      <c r="G25" s="271">
        <v>186.15</v>
      </c>
      <c r="H25" s="271">
        <v>186.15</v>
      </c>
      <c r="I25" s="271">
        <v>205.74</v>
      </c>
      <c r="J25" s="271">
        <f>-19.59</f>
        <v>-19.59</v>
      </c>
      <c r="K25" s="273"/>
    </row>
    <row r="26" spans="1:11">
      <c r="A26" s="271" t="s">
        <v>412</v>
      </c>
      <c r="B26" s="271">
        <v>1.1499999999999999</v>
      </c>
      <c r="C26" s="271">
        <v>21.91</v>
      </c>
      <c r="D26" s="271">
        <v>21.91</v>
      </c>
      <c r="E26" s="271">
        <v>0</v>
      </c>
      <c r="F26" s="271">
        <v>0</v>
      </c>
      <c r="G26" s="271">
        <v>208.06</v>
      </c>
      <c r="H26" s="271">
        <v>208.06</v>
      </c>
      <c r="I26" s="271">
        <v>205.74</v>
      </c>
      <c r="J26" s="271">
        <v>2.3199999999999998</v>
      </c>
      <c r="K26" s="273"/>
    </row>
    <row r="27" spans="1:11">
      <c r="A27" s="271" t="s">
        <v>413</v>
      </c>
      <c r="B27" s="271">
        <v>0.68</v>
      </c>
      <c r="C27" s="271">
        <v>18.28</v>
      </c>
      <c r="D27" s="271">
        <v>18.28</v>
      </c>
      <c r="E27" s="271">
        <v>0</v>
      </c>
      <c r="F27" s="271">
        <v>0</v>
      </c>
      <c r="G27" s="271">
        <v>226.33</v>
      </c>
      <c r="H27" s="271">
        <v>226.33</v>
      </c>
      <c r="I27" s="271">
        <v>205.74</v>
      </c>
      <c r="J27" s="271">
        <v>20.59</v>
      </c>
      <c r="K27" s="273"/>
    </row>
    <row r="28" spans="1:11">
      <c r="A28" s="271" t="s">
        <v>414</v>
      </c>
      <c r="B28" s="271">
        <v>0</v>
      </c>
      <c r="C28" s="271">
        <v>6.83</v>
      </c>
      <c r="D28" s="271">
        <v>6.83</v>
      </c>
      <c r="E28" s="271">
        <v>1.32</v>
      </c>
      <c r="F28" s="271">
        <v>13.25</v>
      </c>
      <c r="G28" s="271">
        <v>233.16</v>
      </c>
      <c r="H28" s="271">
        <v>233.16</v>
      </c>
      <c r="I28" s="271">
        <v>218.99</v>
      </c>
      <c r="J28" s="271">
        <v>14.18</v>
      </c>
      <c r="K28" s="274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"/>
  <sheetViews>
    <sheetView workbookViewId="0">
      <selection activeCell="A5" sqref="A1:XFD5"/>
    </sheetView>
  </sheetViews>
  <sheetFormatPr defaultRowHeight="15"/>
  <sheetData>
    <row r="2" spans="1:11" ht="114.75">
      <c r="A2" s="270" t="s">
        <v>145</v>
      </c>
      <c r="B2" s="270" t="s">
        <v>146</v>
      </c>
      <c r="C2" s="270" t="s">
        <v>147</v>
      </c>
      <c r="D2" s="270" t="s">
        <v>148</v>
      </c>
      <c r="E2" s="270" t="s">
        <v>149</v>
      </c>
      <c r="F2" s="270" t="s">
        <v>150</v>
      </c>
      <c r="G2" s="270" t="s">
        <v>377</v>
      </c>
      <c r="H2" s="270" t="s">
        <v>378</v>
      </c>
      <c r="I2" s="270" t="s">
        <v>379</v>
      </c>
      <c r="J2" s="270" t="s">
        <v>380</v>
      </c>
      <c r="K2" s="270"/>
    </row>
    <row r="3" spans="1:11">
      <c r="A3" s="272"/>
      <c r="K3" s="273"/>
    </row>
    <row r="4" spans="1:11" ht="25.5">
      <c r="A4" s="271" t="s">
        <v>388</v>
      </c>
      <c r="B4" s="271">
        <v>0.68</v>
      </c>
      <c r="C4" s="271">
        <v>0</v>
      </c>
      <c r="D4" s="271">
        <v>0</v>
      </c>
      <c r="E4" s="271">
        <v>0</v>
      </c>
      <c r="F4" s="271">
        <v>0</v>
      </c>
      <c r="G4" s="271">
        <v>0</v>
      </c>
      <c r="H4" s="271">
        <v>0</v>
      </c>
      <c r="I4" s="271">
        <v>0</v>
      </c>
      <c r="J4" s="271">
        <v>0</v>
      </c>
      <c r="K4" s="273"/>
    </row>
    <row r="5" spans="1:11" ht="25.5">
      <c r="A5" s="271" t="s">
        <v>389</v>
      </c>
      <c r="B5" s="271">
        <v>0.55000000000000004</v>
      </c>
      <c r="C5" s="271">
        <v>12.31</v>
      </c>
      <c r="D5" s="271">
        <v>12.31</v>
      </c>
      <c r="E5" s="271">
        <v>0</v>
      </c>
      <c r="F5" s="271">
        <v>0</v>
      </c>
      <c r="G5" s="271">
        <v>12.31</v>
      </c>
      <c r="H5" s="271">
        <v>12.31</v>
      </c>
      <c r="I5" s="271">
        <v>0</v>
      </c>
      <c r="J5" s="271">
        <v>12.31</v>
      </c>
      <c r="K5" s="273"/>
    </row>
    <row r="6" spans="1:11" ht="25.5">
      <c r="A6" s="271" t="s">
        <v>415</v>
      </c>
      <c r="B6" s="271">
        <v>0.17</v>
      </c>
      <c r="C6" s="271">
        <v>1.83</v>
      </c>
      <c r="D6" s="271">
        <v>1.83</v>
      </c>
      <c r="E6" s="271">
        <v>0.06</v>
      </c>
      <c r="F6" s="271">
        <v>0.15</v>
      </c>
      <c r="G6" s="271">
        <v>14.14</v>
      </c>
      <c r="H6" s="271">
        <v>14.14</v>
      </c>
      <c r="I6" s="271">
        <v>0.15</v>
      </c>
      <c r="J6" s="271">
        <v>13.99</v>
      </c>
      <c r="K6" s="274"/>
    </row>
  </sheetData>
  <pageMargins left="0.511811024" right="0.511811024" top="0.78740157499999996" bottom="0.78740157499999996" header="0.31496062000000002" footer="0.3149606200000000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workbookViewId="0">
      <selection activeCell="A83" sqref="A1:XFD83"/>
    </sheetView>
  </sheetViews>
  <sheetFormatPr defaultRowHeight="15"/>
  <cols>
    <col min="1" max="1" width="12.85546875" customWidth="1"/>
    <col min="2" max="2" width="13.42578125" customWidth="1"/>
    <col min="3" max="3" width="12.7109375" customWidth="1"/>
    <col min="4" max="4" width="14.140625" customWidth="1"/>
    <col min="5" max="5" width="14.5703125" customWidth="1"/>
    <col min="6" max="7" width="14" customWidth="1"/>
    <col min="8" max="9" width="12.7109375" customWidth="1"/>
    <col min="10" max="10" width="12.85546875" customWidth="1"/>
  </cols>
  <sheetData>
    <row r="2" spans="1:11" ht="63.75">
      <c r="A2" s="270" t="s">
        <v>145</v>
      </c>
      <c r="B2" s="270" t="s">
        <v>146</v>
      </c>
      <c r="C2" s="270" t="s">
        <v>147</v>
      </c>
      <c r="D2" s="270" t="s">
        <v>148</v>
      </c>
      <c r="E2" s="270" t="s">
        <v>149</v>
      </c>
      <c r="F2" s="270" t="s">
        <v>150</v>
      </c>
      <c r="G2" s="270" t="s">
        <v>377</v>
      </c>
      <c r="H2" s="270" t="s">
        <v>378</v>
      </c>
      <c r="I2" s="270" t="s">
        <v>379</v>
      </c>
      <c r="J2" s="270" t="s">
        <v>380</v>
      </c>
      <c r="K2" s="270"/>
    </row>
    <row r="3" spans="1:11">
      <c r="A3" s="272"/>
      <c r="K3" s="273"/>
    </row>
    <row r="4" spans="1:11">
      <c r="A4" s="271" t="s">
        <v>388</v>
      </c>
      <c r="B4" s="271">
        <v>0.92</v>
      </c>
      <c r="C4" s="271">
        <v>0</v>
      </c>
      <c r="D4" s="271">
        <v>0</v>
      </c>
      <c r="E4" s="271">
        <v>0</v>
      </c>
      <c r="F4" s="271">
        <v>0</v>
      </c>
      <c r="G4" s="271">
        <v>0</v>
      </c>
      <c r="H4" s="271">
        <v>0</v>
      </c>
      <c r="I4" s="271">
        <v>0</v>
      </c>
      <c r="J4" s="271">
        <v>0</v>
      </c>
      <c r="K4" s="273"/>
    </row>
    <row r="5" spans="1:11">
      <c r="A5" s="271" t="s">
        <v>389</v>
      </c>
      <c r="B5" s="271">
        <v>0.76</v>
      </c>
      <c r="C5" s="271">
        <v>16.809999999999999</v>
      </c>
      <c r="D5" s="271">
        <v>16.809999999999999</v>
      </c>
      <c r="E5" s="271">
        <v>0</v>
      </c>
      <c r="F5" s="271">
        <v>0</v>
      </c>
      <c r="G5" s="271">
        <v>16.809999999999999</v>
      </c>
      <c r="H5" s="271">
        <v>16.809999999999999</v>
      </c>
      <c r="I5" s="271">
        <v>0</v>
      </c>
      <c r="J5" s="271">
        <v>16.809999999999999</v>
      </c>
      <c r="K5" s="273"/>
    </row>
    <row r="6" spans="1:11">
      <c r="A6" s="271" t="s">
        <v>390</v>
      </c>
      <c r="B6" s="271">
        <v>0.15</v>
      </c>
      <c r="C6" s="271">
        <v>9.14</v>
      </c>
      <c r="D6" s="271">
        <v>9.14</v>
      </c>
      <c r="E6" s="271">
        <v>0</v>
      </c>
      <c r="F6" s="271">
        <v>0</v>
      </c>
      <c r="G6" s="271">
        <v>25.95</v>
      </c>
      <c r="H6" s="271">
        <v>25.95</v>
      </c>
      <c r="I6" s="271">
        <v>0</v>
      </c>
      <c r="J6" s="271">
        <v>25.95</v>
      </c>
      <c r="K6" s="273"/>
    </row>
    <row r="7" spans="1:11">
      <c r="A7" s="271" t="s">
        <v>391</v>
      </c>
      <c r="B7" s="271">
        <v>1.19</v>
      </c>
      <c r="C7" s="271">
        <v>13.41</v>
      </c>
      <c r="D7" s="271">
        <v>13.41</v>
      </c>
      <c r="E7" s="271">
        <v>0</v>
      </c>
      <c r="F7" s="271">
        <v>0</v>
      </c>
      <c r="G7" s="271">
        <v>39.36</v>
      </c>
      <c r="H7" s="271">
        <v>39.36</v>
      </c>
      <c r="I7" s="271">
        <v>0</v>
      </c>
      <c r="J7" s="271">
        <v>39.36</v>
      </c>
      <c r="K7" s="273"/>
    </row>
    <row r="8" spans="1:11">
      <c r="A8" s="271" t="s">
        <v>392</v>
      </c>
      <c r="B8" s="271">
        <v>0.65</v>
      </c>
      <c r="C8" s="271">
        <v>18.43</v>
      </c>
      <c r="D8" s="271">
        <v>18.43</v>
      </c>
      <c r="E8" s="271">
        <v>0</v>
      </c>
      <c r="F8" s="271">
        <v>0</v>
      </c>
      <c r="G8" s="271">
        <v>57.8</v>
      </c>
      <c r="H8" s="271">
        <v>57.8</v>
      </c>
      <c r="I8" s="271">
        <v>0</v>
      </c>
      <c r="J8" s="271">
        <v>57.8</v>
      </c>
      <c r="K8" s="273"/>
    </row>
    <row r="9" spans="1:11">
      <c r="A9" s="271" t="s">
        <v>393</v>
      </c>
      <c r="B9" s="271">
        <v>0</v>
      </c>
      <c r="C9" s="271">
        <v>6.55</v>
      </c>
      <c r="D9" s="271">
        <v>6.55</v>
      </c>
      <c r="E9" s="271">
        <v>0.76</v>
      </c>
      <c r="F9" s="271">
        <v>7.57</v>
      </c>
      <c r="G9" s="271">
        <v>64.34</v>
      </c>
      <c r="H9" s="271">
        <v>64.34</v>
      </c>
      <c r="I9" s="271">
        <v>7.57</v>
      </c>
      <c r="J9" s="271">
        <v>56.77</v>
      </c>
      <c r="K9" s="273"/>
    </row>
    <row r="10" spans="1:11">
      <c r="A10" s="271" t="s">
        <v>394</v>
      </c>
      <c r="B10" s="271">
        <v>1.08</v>
      </c>
      <c r="C10" s="271">
        <v>10.77</v>
      </c>
      <c r="D10" s="271">
        <v>10.77</v>
      </c>
      <c r="E10" s="271">
        <v>0</v>
      </c>
      <c r="F10" s="271">
        <v>7.61</v>
      </c>
      <c r="G10" s="271">
        <v>75.11</v>
      </c>
      <c r="H10" s="271">
        <v>75.11</v>
      </c>
      <c r="I10" s="271">
        <v>15.18</v>
      </c>
      <c r="J10" s="271">
        <v>59.93</v>
      </c>
      <c r="K10" s="273"/>
    </row>
    <row r="11" spans="1:11">
      <c r="A11" s="271" t="s">
        <v>416</v>
      </c>
      <c r="B11" s="271">
        <v>0</v>
      </c>
      <c r="C11" s="271">
        <v>4.2300000000000004</v>
      </c>
      <c r="D11" s="271">
        <v>4.2300000000000004</v>
      </c>
      <c r="E11" s="271">
        <v>1.42</v>
      </c>
      <c r="F11" s="271">
        <v>5.54</v>
      </c>
      <c r="G11" s="271">
        <v>79.34</v>
      </c>
      <c r="H11" s="271">
        <v>79.34</v>
      </c>
      <c r="I11" s="271">
        <v>20.72</v>
      </c>
      <c r="J11" s="271">
        <v>58.62</v>
      </c>
      <c r="K11" s="274"/>
    </row>
  </sheetData>
  <pageMargins left="0.511811024" right="0.511811024" top="0.78740157499999996" bottom="0.78740157499999996" header="0.31496062000000002" footer="0.3149606200000000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8"/>
  <sheetViews>
    <sheetView topLeftCell="A10" workbookViewId="0">
      <selection activeCell="A4" sqref="A4:J18"/>
    </sheetView>
  </sheetViews>
  <sheetFormatPr defaultRowHeight="15"/>
  <cols>
    <col min="1" max="1" width="12.5703125" customWidth="1"/>
    <col min="2" max="2" width="13.5703125" customWidth="1"/>
    <col min="3" max="3" width="12.28515625" customWidth="1"/>
    <col min="4" max="4" width="14.140625" customWidth="1"/>
    <col min="5" max="5" width="14.28515625" customWidth="1"/>
    <col min="6" max="6" width="13" customWidth="1"/>
    <col min="7" max="7" width="13.140625" customWidth="1"/>
    <col min="8" max="8" width="12.85546875" customWidth="1"/>
    <col min="9" max="9" width="11.85546875" customWidth="1"/>
    <col min="10" max="10" width="12.28515625" customWidth="1"/>
  </cols>
  <sheetData>
    <row r="2" spans="1:11" ht="63.75">
      <c r="A2" s="270" t="s">
        <v>145</v>
      </c>
      <c r="B2" s="270" t="s">
        <v>146</v>
      </c>
      <c r="C2" s="270" t="s">
        <v>147</v>
      </c>
      <c r="D2" s="270" t="s">
        <v>148</v>
      </c>
      <c r="E2" s="270" t="s">
        <v>149</v>
      </c>
      <c r="F2" s="270" t="s">
        <v>150</v>
      </c>
      <c r="G2" s="270" t="s">
        <v>377</v>
      </c>
      <c r="H2" s="270" t="s">
        <v>378</v>
      </c>
      <c r="I2" s="270" t="s">
        <v>379</v>
      </c>
      <c r="J2" s="270" t="s">
        <v>380</v>
      </c>
      <c r="K2" s="270"/>
    </row>
    <row r="3" spans="1:11">
      <c r="A3" s="272"/>
      <c r="K3" s="273"/>
    </row>
    <row r="4" spans="1:11">
      <c r="A4" s="271" t="s">
        <v>388</v>
      </c>
      <c r="B4" s="271">
        <v>1.02</v>
      </c>
      <c r="C4" s="271">
        <v>0</v>
      </c>
      <c r="D4" s="271">
        <v>0</v>
      </c>
      <c r="E4" s="271">
        <v>0</v>
      </c>
      <c r="F4" s="271">
        <v>0</v>
      </c>
      <c r="G4" s="271">
        <v>0</v>
      </c>
      <c r="H4" s="271">
        <v>0</v>
      </c>
      <c r="I4" s="271">
        <v>0</v>
      </c>
      <c r="J4" s="271">
        <v>0</v>
      </c>
      <c r="K4" s="273"/>
    </row>
    <row r="5" spans="1:11">
      <c r="A5" s="271" t="s">
        <v>389</v>
      </c>
      <c r="B5" s="271">
        <v>0.63</v>
      </c>
      <c r="C5" s="271">
        <v>16.43</v>
      </c>
      <c r="D5" s="271">
        <v>16.43</v>
      </c>
      <c r="E5" s="271">
        <v>0.06</v>
      </c>
      <c r="F5" s="271">
        <v>0.6</v>
      </c>
      <c r="G5" s="271">
        <v>16.43</v>
      </c>
      <c r="H5" s="271">
        <v>16.43</v>
      </c>
      <c r="I5" s="271">
        <v>0.6</v>
      </c>
      <c r="J5" s="271">
        <v>15.83</v>
      </c>
      <c r="K5" s="273"/>
    </row>
    <row r="6" spans="1:11">
      <c r="A6" s="271" t="s">
        <v>390</v>
      </c>
      <c r="B6" s="271">
        <v>0.53</v>
      </c>
      <c r="C6" s="271">
        <v>11.63</v>
      </c>
      <c r="D6" s="271">
        <v>11.63</v>
      </c>
      <c r="E6" s="271">
        <v>0.44</v>
      </c>
      <c r="F6" s="271">
        <v>4.92</v>
      </c>
      <c r="G6" s="271">
        <v>28.06</v>
      </c>
      <c r="H6" s="271">
        <v>28.06</v>
      </c>
      <c r="I6" s="271">
        <v>5.52</v>
      </c>
      <c r="J6" s="271">
        <v>22.54</v>
      </c>
      <c r="K6" s="273"/>
    </row>
    <row r="7" spans="1:11">
      <c r="A7" s="271" t="s">
        <v>391</v>
      </c>
      <c r="B7" s="271">
        <v>7.0000000000000007E-2</v>
      </c>
      <c r="C7" s="271">
        <v>6.04</v>
      </c>
      <c r="D7" s="271">
        <v>6.04</v>
      </c>
      <c r="E7" s="271">
        <v>0.03</v>
      </c>
      <c r="F7" s="271">
        <v>4.63</v>
      </c>
      <c r="G7" s="271">
        <v>34.1</v>
      </c>
      <c r="H7" s="271">
        <v>34.1</v>
      </c>
      <c r="I7" s="271">
        <v>10.15</v>
      </c>
      <c r="J7" s="271">
        <v>23.95</v>
      </c>
      <c r="K7" s="273"/>
    </row>
    <row r="8" spans="1:11">
      <c r="A8" s="271" t="s">
        <v>392</v>
      </c>
      <c r="B8" s="271">
        <v>0.43</v>
      </c>
      <c r="C8" s="271">
        <v>5.0599999999999996</v>
      </c>
      <c r="D8" s="271">
        <v>5.0599999999999996</v>
      </c>
      <c r="E8" s="271">
        <v>0</v>
      </c>
      <c r="F8" s="271">
        <v>0.28000000000000003</v>
      </c>
      <c r="G8" s="271">
        <v>39.159999999999997</v>
      </c>
      <c r="H8" s="271">
        <v>39.159999999999997</v>
      </c>
      <c r="I8" s="271">
        <v>10.43</v>
      </c>
      <c r="J8" s="271">
        <v>28.73</v>
      </c>
      <c r="K8" s="273"/>
    </row>
    <row r="9" spans="1:11">
      <c r="A9" s="271" t="s">
        <v>393</v>
      </c>
      <c r="B9" s="271">
        <v>0.19</v>
      </c>
      <c r="C9" s="271">
        <v>6.22</v>
      </c>
      <c r="D9" s="271">
        <v>6.22</v>
      </c>
      <c r="E9" s="271">
        <v>0</v>
      </c>
      <c r="F9" s="271">
        <v>0</v>
      </c>
      <c r="G9" s="271">
        <v>45.37</v>
      </c>
      <c r="H9" s="271">
        <v>45.37</v>
      </c>
      <c r="I9" s="271">
        <v>10.43</v>
      </c>
      <c r="J9" s="271">
        <v>34.94</v>
      </c>
      <c r="K9" s="273"/>
    </row>
    <row r="10" spans="1:11">
      <c r="A10" s="271" t="s">
        <v>394</v>
      </c>
      <c r="B10" s="271">
        <v>0.41</v>
      </c>
      <c r="C10" s="271">
        <v>5.98</v>
      </c>
      <c r="D10" s="271">
        <v>5.98</v>
      </c>
      <c r="E10" s="271">
        <v>0</v>
      </c>
      <c r="F10" s="271">
        <v>0</v>
      </c>
      <c r="G10" s="271">
        <v>51.35</v>
      </c>
      <c r="H10" s="271">
        <v>51.35</v>
      </c>
      <c r="I10" s="271">
        <v>10.43</v>
      </c>
      <c r="J10" s="271">
        <v>40.92</v>
      </c>
      <c r="K10" s="273"/>
    </row>
    <row r="11" spans="1:11">
      <c r="A11" s="271" t="s">
        <v>397</v>
      </c>
      <c r="B11" s="271">
        <v>1.92</v>
      </c>
      <c r="C11" s="271">
        <v>23.32</v>
      </c>
      <c r="D11" s="271">
        <v>23.32</v>
      </c>
      <c r="E11" s="271">
        <v>0</v>
      </c>
      <c r="F11" s="271">
        <v>0</v>
      </c>
      <c r="G11" s="271">
        <v>74.67</v>
      </c>
      <c r="H11" s="271">
        <v>74.67</v>
      </c>
      <c r="I11" s="271">
        <v>10.43</v>
      </c>
      <c r="J11" s="271">
        <v>64.23</v>
      </c>
      <c r="K11" s="273"/>
    </row>
    <row r="12" spans="1:11">
      <c r="A12" s="271" t="s">
        <v>398</v>
      </c>
      <c r="B12" s="271">
        <v>0.09</v>
      </c>
      <c r="C12" s="271">
        <v>20.09</v>
      </c>
      <c r="D12" s="271">
        <v>20.09</v>
      </c>
      <c r="E12" s="271">
        <v>0.06</v>
      </c>
      <c r="F12" s="271">
        <v>0.56999999999999995</v>
      </c>
      <c r="G12" s="271">
        <v>94.76</v>
      </c>
      <c r="H12" s="271">
        <v>94.76</v>
      </c>
      <c r="I12" s="271">
        <v>11.01</v>
      </c>
      <c r="J12" s="271">
        <v>83.75</v>
      </c>
      <c r="K12" s="273"/>
    </row>
    <row r="13" spans="1:11">
      <c r="A13" s="271" t="s">
        <v>399</v>
      </c>
      <c r="B13" s="271">
        <v>7.0000000000000007E-2</v>
      </c>
      <c r="C13" s="271">
        <v>1.52</v>
      </c>
      <c r="D13" s="271">
        <v>1.52</v>
      </c>
      <c r="E13" s="271">
        <v>0.27</v>
      </c>
      <c r="F13" s="271">
        <v>3.28</v>
      </c>
      <c r="G13" s="271">
        <v>96.28</v>
      </c>
      <c r="H13" s="271">
        <v>96.28</v>
      </c>
      <c r="I13" s="271">
        <v>14.28</v>
      </c>
      <c r="J13" s="271">
        <v>82</v>
      </c>
      <c r="K13" s="273"/>
    </row>
    <row r="14" spans="1:11">
      <c r="A14" s="271" t="s">
        <v>400</v>
      </c>
      <c r="B14" s="271">
        <v>0</v>
      </c>
      <c r="C14" s="271">
        <v>0.66</v>
      </c>
      <c r="D14" s="271">
        <v>0.66</v>
      </c>
      <c r="E14" s="271">
        <v>0.7</v>
      </c>
      <c r="F14" s="271">
        <v>9.73</v>
      </c>
      <c r="G14" s="271">
        <v>96.94</v>
      </c>
      <c r="H14" s="271">
        <v>96.94</v>
      </c>
      <c r="I14" s="271">
        <v>24.01</v>
      </c>
      <c r="J14" s="271">
        <v>72.930000000000007</v>
      </c>
      <c r="K14" s="273"/>
    </row>
    <row r="15" spans="1:11">
      <c r="A15" s="271" t="s">
        <v>401</v>
      </c>
      <c r="B15" s="271">
        <v>0.02</v>
      </c>
      <c r="C15" s="271">
        <v>0.25</v>
      </c>
      <c r="D15" s="271">
        <v>0.25</v>
      </c>
      <c r="E15" s="271">
        <v>0.24</v>
      </c>
      <c r="F15" s="271">
        <v>9.4600000000000009</v>
      </c>
      <c r="G15" s="271">
        <v>97.19</v>
      </c>
      <c r="H15" s="271">
        <v>97.19</v>
      </c>
      <c r="I15" s="271">
        <v>33.47</v>
      </c>
      <c r="J15" s="271">
        <v>63.71</v>
      </c>
      <c r="K15" s="273"/>
    </row>
    <row r="16" spans="1:11">
      <c r="A16" s="271" t="s">
        <v>402</v>
      </c>
      <c r="B16" s="271">
        <v>0</v>
      </c>
      <c r="C16" s="271">
        <v>0.26</v>
      </c>
      <c r="D16" s="271">
        <v>0.26</v>
      </c>
      <c r="E16" s="271">
        <v>0.64</v>
      </c>
      <c r="F16" s="271">
        <v>8.81</v>
      </c>
      <c r="G16" s="271">
        <v>97.44</v>
      </c>
      <c r="H16" s="271">
        <v>97.44</v>
      </c>
      <c r="I16" s="271">
        <v>42.28</v>
      </c>
      <c r="J16" s="271">
        <v>55.17</v>
      </c>
      <c r="K16" s="273"/>
    </row>
    <row r="17" spans="1:11">
      <c r="A17" s="271" t="s">
        <v>403</v>
      </c>
      <c r="B17" s="271">
        <v>0.19</v>
      </c>
      <c r="C17" s="271">
        <v>1.89</v>
      </c>
      <c r="D17" s="271">
        <v>1.89</v>
      </c>
      <c r="E17" s="271">
        <v>0</v>
      </c>
      <c r="F17" s="271">
        <v>6.36</v>
      </c>
      <c r="G17" s="271">
        <v>99.33</v>
      </c>
      <c r="H17" s="271">
        <v>99.33</v>
      </c>
      <c r="I17" s="271">
        <v>48.63</v>
      </c>
      <c r="J17" s="271">
        <v>50.7</v>
      </c>
      <c r="K17" s="273"/>
    </row>
    <row r="18" spans="1:11">
      <c r="A18" s="271" t="s">
        <v>417</v>
      </c>
      <c r="B18" s="271">
        <v>0.09</v>
      </c>
      <c r="C18" s="271">
        <v>0.25</v>
      </c>
      <c r="D18" s="271">
        <v>0.25</v>
      </c>
      <c r="E18" s="271">
        <v>0.06</v>
      </c>
      <c r="F18" s="271">
        <v>0.05</v>
      </c>
      <c r="G18" s="271">
        <v>99.58</v>
      </c>
      <c r="H18" s="271">
        <v>99.58</v>
      </c>
      <c r="I18" s="271">
        <v>48.69</v>
      </c>
      <c r="J18" s="271">
        <v>50.9</v>
      </c>
      <c r="K18" s="274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view="pageBreakPreview" zoomScale="96" zoomScaleNormal="100" zoomScaleSheetLayoutView="96" workbookViewId="0">
      <selection activeCell="B13" sqref="B13"/>
    </sheetView>
  </sheetViews>
  <sheetFormatPr defaultRowHeight="15"/>
  <cols>
    <col min="2" max="2" width="42.140625" customWidth="1"/>
    <col min="4" max="4" width="14.5703125" customWidth="1"/>
    <col min="5" max="5" width="14.42578125" customWidth="1"/>
  </cols>
  <sheetData>
    <row r="1" spans="1:5" ht="15.75">
      <c r="A1" s="808" t="s">
        <v>372</v>
      </c>
      <c r="B1" s="808"/>
      <c r="C1" s="808"/>
      <c r="D1" s="808"/>
      <c r="E1" s="808"/>
    </row>
    <row r="2" spans="1:5" ht="31.5">
      <c r="A2" s="499" t="s">
        <v>28</v>
      </c>
      <c r="B2" s="500" t="s">
        <v>73</v>
      </c>
      <c r="C2" s="445" t="s">
        <v>5</v>
      </c>
      <c r="D2" s="445" t="s">
        <v>16</v>
      </c>
      <c r="E2" s="445" t="s">
        <v>29</v>
      </c>
    </row>
    <row r="3" spans="1:5" ht="15.75">
      <c r="A3" s="496">
        <v>1</v>
      </c>
      <c r="B3" s="501" t="str">
        <f>'Memoria calculo '!B49</f>
        <v>RUA GETULIANO DIAS (TRECHO 01)</v>
      </c>
      <c r="C3" s="479">
        <f>'Memoria calculo '!C49</f>
        <v>6</v>
      </c>
      <c r="D3" s="479">
        <f>'Memoria calculo '!D49</f>
        <v>480</v>
      </c>
      <c r="E3" s="479">
        <f>'Memoria calculo '!E49</f>
        <v>2880</v>
      </c>
    </row>
    <row r="4" spans="1:5" ht="15.75">
      <c r="A4" s="496">
        <v>2</v>
      </c>
      <c r="B4" s="501" t="str">
        <f>'Memoria calculo '!B160</f>
        <v>RUA JOSÉ CAETANO FILHO</v>
      </c>
      <c r="C4" s="479">
        <f>'Memoria calculo '!C160</f>
        <v>7</v>
      </c>
      <c r="D4" s="479">
        <f>'Memoria calculo '!D160</f>
        <v>127.81</v>
      </c>
      <c r="E4" s="479">
        <f>'Memoria calculo '!E160</f>
        <v>894.67</v>
      </c>
    </row>
    <row r="5" spans="1:5" ht="15.75">
      <c r="A5" s="496">
        <v>3</v>
      </c>
      <c r="B5" s="501" t="str">
        <f>'Memoria calculo '!B255</f>
        <v>RUA ANTONIO JUVINO DA SILVA</v>
      </c>
      <c r="C5" s="479">
        <f>'Memoria calculo '!C255</f>
        <v>8</v>
      </c>
      <c r="D5" s="479">
        <f>'Memoria calculo '!D255</f>
        <v>186.77</v>
      </c>
      <c r="E5" s="479">
        <f>'Memoria calculo '!E255</f>
        <v>1494.16</v>
      </c>
    </row>
    <row r="6" spans="1:5" ht="31.5">
      <c r="A6" s="496">
        <v>4</v>
      </c>
      <c r="B6" s="501" t="str">
        <f>'Memoria calculo '!B354</f>
        <v>RUA ANA FRANCISCA FERREIRA (TRECHO 01)</v>
      </c>
      <c r="C6" s="479">
        <f>'Memoria calculo '!C354</f>
        <v>6</v>
      </c>
      <c r="D6" s="479">
        <f>'Memoria calculo '!D354</f>
        <v>290.63</v>
      </c>
      <c r="E6" s="479">
        <f>'Memoria calculo '!E354</f>
        <v>1743.78</v>
      </c>
    </row>
    <row r="7" spans="1:5" ht="31.5">
      <c r="A7" s="496">
        <v>5</v>
      </c>
      <c r="B7" s="501" t="str">
        <f>'Memoria calculo '!B458</f>
        <v>RUA ANA FRANCISCA FERREIRA (TRECHO 02)</v>
      </c>
      <c r="C7" s="479">
        <f>'Memoria calculo '!C458</f>
        <v>6</v>
      </c>
      <c r="D7" s="479">
        <f>'Memoria calculo '!D458</f>
        <v>293.45</v>
      </c>
      <c r="E7" s="479">
        <f>'Memoria calculo '!E458</f>
        <v>1760.7</v>
      </c>
    </row>
    <row r="8" spans="1:5">
      <c r="D8" s="576" t="s">
        <v>71</v>
      </c>
      <c r="E8" s="577">
        <f>SUM(E3:E7)</f>
        <v>8773.31</v>
      </c>
    </row>
  </sheetData>
  <mergeCells count="1">
    <mergeCell ref="A1:E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4"/>
  <sheetViews>
    <sheetView topLeftCell="A7" workbookViewId="0">
      <selection activeCell="A4" sqref="A4:J14"/>
    </sheetView>
  </sheetViews>
  <sheetFormatPr defaultRowHeight="15"/>
  <cols>
    <col min="1" max="1" width="12.5703125" customWidth="1"/>
    <col min="2" max="2" width="13.5703125" customWidth="1"/>
    <col min="3" max="3" width="12.28515625" customWidth="1"/>
    <col min="4" max="4" width="14.140625" customWidth="1"/>
    <col min="5" max="5" width="14.28515625" customWidth="1"/>
    <col min="6" max="6" width="13" customWidth="1"/>
    <col min="7" max="7" width="13.140625" customWidth="1"/>
    <col min="8" max="8" width="12.85546875" customWidth="1"/>
    <col min="9" max="9" width="11.85546875" customWidth="1"/>
    <col min="10" max="10" width="12.28515625" customWidth="1"/>
  </cols>
  <sheetData>
    <row r="2" spans="1:11" ht="63.75">
      <c r="A2" s="270" t="s">
        <v>145</v>
      </c>
      <c r="B2" s="270" t="s">
        <v>146</v>
      </c>
      <c r="C2" s="270" t="s">
        <v>147</v>
      </c>
      <c r="D2" s="270" t="s">
        <v>148</v>
      </c>
      <c r="E2" s="270" t="s">
        <v>149</v>
      </c>
      <c r="F2" s="270" t="s">
        <v>150</v>
      </c>
      <c r="G2" s="270" t="s">
        <v>377</v>
      </c>
      <c r="H2" s="270" t="s">
        <v>378</v>
      </c>
      <c r="I2" s="270" t="s">
        <v>379</v>
      </c>
      <c r="J2" s="270" t="s">
        <v>380</v>
      </c>
      <c r="K2" s="270"/>
    </row>
    <row r="3" spans="1:11">
      <c r="A3" s="272"/>
      <c r="K3" s="273"/>
    </row>
    <row r="4" spans="1:11">
      <c r="A4" s="271" t="s">
        <v>388</v>
      </c>
      <c r="B4" s="271">
        <v>0.68</v>
      </c>
      <c r="C4" s="271">
        <v>0</v>
      </c>
      <c r="D4" s="271">
        <v>0</v>
      </c>
      <c r="E4" s="271">
        <v>0.01</v>
      </c>
      <c r="F4" s="271">
        <v>0</v>
      </c>
      <c r="G4" s="271">
        <v>0</v>
      </c>
      <c r="H4" s="271">
        <v>0</v>
      </c>
      <c r="I4" s="271">
        <v>0</v>
      </c>
      <c r="J4" s="271">
        <v>0</v>
      </c>
      <c r="K4" s="273"/>
    </row>
    <row r="5" spans="1:11">
      <c r="A5" s="271" t="s">
        <v>389</v>
      </c>
      <c r="B5" s="271">
        <v>1.98</v>
      </c>
      <c r="C5" s="271">
        <v>26.63</v>
      </c>
      <c r="D5" s="271">
        <v>26.63</v>
      </c>
      <c r="E5" s="271">
        <v>0</v>
      </c>
      <c r="F5" s="271">
        <v>0.1</v>
      </c>
      <c r="G5" s="271">
        <v>26.63</v>
      </c>
      <c r="H5" s="271">
        <v>26.63</v>
      </c>
      <c r="I5" s="271">
        <v>0.1</v>
      </c>
      <c r="J5" s="271">
        <v>26.53</v>
      </c>
      <c r="K5" s="273"/>
    </row>
    <row r="6" spans="1:11">
      <c r="A6" s="271" t="s">
        <v>390</v>
      </c>
      <c r="B6" s="271">
        <v>1</v>
      </c>
      <c r="C6" s="271">
        <v>29.84</v>
      </c>
      <c r="D6" s="271">
        <v>29.84</v>
      </c>
      <c r="E6" s="271">
        <v>0</v>
      </c>
      <c r="F6" s="271">
        <v>0</v>
      </c>
      <c r="G6" s="271">
        <v>56.47</v>
      </c>
      <c r="H6" s="271">
        <v>56.47</v>
      </c>
      <c r="I6" s="271">
        <v>0.1</v>
      </c>
      <c r="J6" s="271">
        <v>56.37</v>
      </c>
      <c r="K6" s="273"/>
    </row>
    <row r="7" spans="1:11">
      <c r="A7" s="271" t="s">
        <v>391</v>
      </c>
      <c r="B7" s="271">
        <v>0.73</v>
      </c>
      <c r="C7" s="271">
        <v>17.27</v>
      </c>
      <c r="D7" s="271">
        <v>17.27</v>
      </c>
      <c r="E7" s="271">
        <v>0</v>
      </c>
      <c r="F7" s="271">
        <v>0</v>
      </c>
      <c r="G7" s="271">
        <v>73.739999999999995</v>
      </c>
      <c r="H7" s="271">
        <v>73.739999999999995</v>
      </c>
      <c r="I7" s="271">
        <v>0.1</v>
      </c>
      <c r="J7" s="271">
        <v>73.650000000000006</v>
      </c>
      <c r="K7" s="273"/>
    </row>
    <row r="8" spans="1:11">
      <c r="A8" s="271" t="s">
        <v>392</v>
      </c>
      <c r="B8" s="271">
        <v>0.59</v>
      </c>
      <c r="C8" s="271">
        <v>13.18</v>
      </c>
      <c r="D8" s="271">
        <v>13.18</v>
      </c>
      <c r="E8" s="271">
        <v>0.04</v>
      </c>
      <c r="F8" s="271">
        <v>0.37</v>
      </c>
      <c r="G8" s="271">
        <v>86.93</v>
      </c>
      <c r="H8" s="271">
        <v>86.93</v>
      </c>
      <c r="I8" s="271">
        <v>0.47</v>
      </c>
      <c r="J8" s="271">
        <v>86.45</v>
      </c>
      <c r="K8" s="273"/>
    </row>
    <row r="9" spans="1:11">
      <c r="A9" s="271" t="s">
        <v>393</v>
      </c>
      <c r="B9" s="271">
        <v>0.98</v>
      </c>
      <c r="C9" s="271">
        <v>15.75</v>
      </c>
      <c r="D9" s="271">
        <v>15.75</v>
      </c>
      <c r="E9" s="271">
        <v>0</v>
      </c>
      <c r="F9" s="271">
        <v>0.39</v>
      </c>
      <c r="G9" s="271">
        <v>102.68</v>
      </c>
      <c r="H9" s="271">
        <v>102.68</v>
      </c>
      <c r="I9" s="271">
        <v>0.86</v>
      </c>
      <c r="J9" s="271">
        <v>101.81</v>
      </c>
      <c r="K9" s="273"/>
    </row>
    <row r="10" spans="1:11">
      <c r="A10" s="271" t="s">
        <v>394</v>
      </c>
      <c r="B10" s="271">
        <v>0.35</v>
      </c>
      <c r="C10" s="271">
        <v>13.34</v>
      </c>
      <c r="D10" s="271">
        <v>13.34</v>
      </c>
      <c r="E10" s="271">
        <v>0.36</v>
      </c>
      <c r="F10" s="271">
        <v>3.65</v>
      </c>
      <c r="G10" s="271">
        <v>116.02</v>
      </c>
      <c r="H10" s="271">
        <v>116.02</v>
      </c>
      <c r="I10" s="271">
        <v>4.5199999999999996</v>
      </c>
      <c r="J10" s="271">
        <v>111.5</v>
      </c>
      <c r="K10" s="273"/>
    </row>
    <row r="11" spans="1:11">
      <c r="A11" s="271" t="s">
        <v>397</v>
      </c>
      <c r="B11" s="271">
        <v>0.54</v>
      </c>
      <c r="C11" s="271">
        <v>8.8800000000000008</v>
      </c>
      <c r="D11" s="271">
        <v>8.8800000000000008</v>
      </c>
      <c r="E11" s="271">
        <v>0.05</v>
      </c>
      <c r="F11" s="271">
        <v>4.12</v>
      </c>
      <c r="G11" s="271">
        <v>124.9</v>
      </c>
      <c r="H11" s="271">
        <v>124.9</v>
      </c>
      <c r="I11" s="271">
        <v>8.6300000000000008</v>
      </c>
      <c r="J11" s="271">
        <v>116.27</v>
      </c>
      <c r="K11" s="273"/>
    </row>
    <row r="12" spans="1:11">
      <c r="A12" s="271" t="s">
        <v>398</v>
      </c>
      <c r="B12" s="271">
        <v>0.06</v>
      </c>
      <c r="C12" s="271">
        <v>5.89</v>
      </c>
      <c r="D12" s="271">
        <v>5.89</v>
      </c>
      <c r="E12" s="271">
        <v>0.26</v>
      </c>
      <c r="F12" s="271">
        <v>2.99</v>
      </c>
      <c r="G12" s="271">
        <v>130.80000000000001</v>
      </c>
      <c r="H12" s="271">
        <v>130.80000000000001</v>
      </c>
      <c r="I12" s="271">
        <v>11.62</v>
      </c>
      <c r="J12" s="271">
        <v>119.18</v>
      </c>
      <c r="K12" s="273"/>
    </row>
    <row r="13" spans="1:11">
      <c r="A13" s="271" t="s">
        <v>399</v>
      </c>
      <c r="B13" s="271">
        <v>0.22</v>
      </c>
      <c r="C13" s="271">
        <v>2.79</v>
      </c>
      <c r="D13" s="271">
        <v>2.79</v>
      </c>
      <c r="E13" s="271">
        <v>0.34</v>
      </c>
      <c r="F13" s="271">
        <v>5.94</v>
      </c>
      <c r="G13" s="271">
        <v>133.59</v>
      </c>
      <c r="H13" s="271">
        <v>133.59</v>
      </c>
      <c r="I13" s="271">
        <v>17.559999999999999</v>
      </c>
      <c r="J13" s="271">
        <v>116.04</v>
      </c>
      <c r="K13" s="273"/>
    </row>
    <row r="14" spans="1:11">
      <c r="A14" s="271" t="s">
        <v>418</v>
      </c>
      <c r="B14" s="271">
        <v>0.03</v>
      </c>
      <c r="C14" s="271">
        <v>0.83</v>
      </c>
      <c r="D14" s="271">
        <v>0.83</v>
      </c>
      <c r="E14" s="271">
        <v>0.13</v>
      </c>
      <c r="F14" s="271">
        <v>1.58</v>
      </c>
      <c r="G14" s="271">
        <v>134.41999999999999</v>
      </c>
      <c r="H14" s="271">
        <v>134.41999999999999</v>
      </c>
      <c r="I14" s="271">
        <v>19.14</v>
      </c>
      <c r="J14" s="271">
        <v>115.28</v>
      </c>
      <c r="K14" s="274"/>
    </row>
  </sheetData>
  <pageMargins left="0.511811024" right="0.511811024" top="0.78740157499999996" bottom="0.78740157499999996" header="0.31496062000000002" footer="0.3149606200000000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24"/>
  <sheetViews>
    <sheetView showGridLines="0" topLeftCell="A4" workbookViewId="0">
      <selection activeCell="H6" sqref="H6"/>
    </sheetView>
  </sheetViews>
  <sheetFormatPr defaultRowHeight="15"/>
  <sheetData>
    <row r="1" spans="1:1" ht="24">
      <c r="A1" s="354" t="s">
        <v>259</v>
      </c>
    </row>
    <row r="2" spans="1:1">
      <c r="A2" s="138"/>
    </row>
    <row r="3" spans="1:1" ht="24">
      <c r="A3" s="355" t="s">
        <v>260</v>
      </c>
    </row>
    <row r="4" spans="1:1">
      <c r="A4" s="83"/>
    </row>
    <row r="5" spans="1:1" ht="24">
      <c r="A5" s="356" t="s">
        <v>261</v>
      </c>
    </row>
    <row r="6" spans="1:1" ht="24">
      <c r="A6" s="356" t="s">
        <v>262</v>
      </c>
    </row>
    <row r="7" spans="1:1" ht="24">
      <c r="A7" s="356" t="s">
        <v>263</v>
      </c>
    </row>
    <row r="8" spans="1:1" ht="24">
      <c r="A8" s="356"/>
    </row>
    <row r="9" spans="1:1">
      <c r="A9" s="83"/>
    </row>
    <row r="10" spans="1:1">
      <c r="A10" s="83"/>
    </row>
    <row r="11" spans="1:1">
      <c r="A11" s="83"/>
    </row>
    <row r="12" spans="1:1">
      <c r="A12" s="83"/>
    </row>
    <row r="13" spans="1:1">
      <c r="A13" s="83"/>
    </row>
    <row r="14" spans="1:1">
      <c r="A14" s="83"/>
    </row>
    <row r="15" spans="1:1">
      <c r="A15" s="83"/>
    </row>
    <row r="16" spans="1:1">
      <c r="A16" s="83"/>
    </row>
    <row r="17" spans="1:1">
      <c r="A17" s="83"/>
    </row>
    <row r="18" spans="1:1" ht="24">
      <c r="A18" s="356" t="s">
        <v>264</v>
      </c>
    </row>
    <row r="19" spans="1:1">
      <c r="A19" s="138"/>
    </row>
    <row r="20" spans="1:1" ht="15.75">
      <c r="A20" s="357"/>
    </row>
    <row r="21" spans="1:1">
      <c r="A21" s="138"/>
    </row>
    <row r="22" spans="1:1" ht="24">
      <c r="A22" s="354" t="s">
        <v>265</v>
      </c>
    </row>
    <row r="23" spans="1:1">
      <c r="A23" s="138"/>
    </row>
    <row r="24" spans="1:1" ht="24">
      <c r="A24" s="355" t="s">
        <v>266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opLeftCell="A4" workbookViewId="0">
      <selection activeCell="B7" sqref="B7:E9"/>
    </sheetView>
  </sheetViews>
  <sheetFormatPr defaultRowHeight="15"/>
  <cols>
    <col min="1" max="1" width="14.85546875" style="348" customWidth="1"/>
    <col min="2" max="2" width="15.85546875" style="348" customWidth="1"/>
    <col min="3" max="3" width="33.140625" style="348" customWidth="1"/>
    <col min="4" max="4" width="6.5703125" style="348" bestFit="1" customWidth="1"/>
    <col min="5" max="5" width="8.85546875" style="348" bestFit="1" customWidth="1"/>
    <col min="6" max="6" width="6.5703125" style="348" bestFit="1" customWidth="1"/>
    <col min="7" max="7" width="6.140625" style="348" bestFit="1" customWidth="1"/>
    <col min="8" max="16384" width="9.140625" style="348"/>
  </cols>
  <sheetData>
    <row r="1" spans="1:7">
      <c r="A1" s="964" t="s">
        <v>267</v>
      </c>
      <c r="B1" s="964"/>
      <c r="C1" s="964"/>
    </row>
    <row r="2" spans="1:7" ht="21">
      <c r="A2" s="358" t="s">
        <v>33</v>
      </c>
      <c r="B2" s="358" t="s">
        <v>268</v>
      </c>
      <c r="C2" s="358" t="s">
        <v>47</v>
      </c>
    </row>
    <row r="3" spans="1:7" ht="31.5">
      <c r="A3" s="359" t="s">
        <v>294</v>
      </c>
      <c r="B3" s="359" t="s">
        <v>295</v>
      </c>
      <c r="C3" s="360" t="s">
        <v>276</v>
      </c>
    </row>
    <row r="5" spans="1:7">
      <c r="A5" s="964" t="s">
        <v>269</v>
      </c>
      <c r="B5" s="964"/>
      <c r="C5" s="964"/>
      <c r="D5" s="964"/>
      <c r="E5" s="964"/>
      <c r="F5" s="964"/>
      <c r="G5" s="964"/>
    </row>
    <row r="6" spans="1:7" ht="21">
      <c r="A6" s="358" t="s">
        <v>270</v>
      </c>
      <c r="B6" s="358" t="s">
        <v>33</v>
      </c>
      <c r="C6" s="358" t="s">
        <v>271</v>
      </c>
      <c r="D6" s="358" t="s">
        <v>272</v>
      </c>
      <c r="E6" s="358" t="s">
        <v>273</v>
      </c>
      <c r="F6" s="358" t="s">
        <v>274</v>
      </c>
      <c r="G6" s="358" t="s">
        <v>275</v>
      </c>
    </row>
    <row r="7" spans="1:7">
      <c r="A7" s="360"/>
      <c r="B7" s="359" t="s">
        <v>296</v>
      </c>
      <c r="C7" s="359" t="s">
        <v>297</v>
      </c>
      <c r="D7" s="360" t="s">
        <v>276</v>
      </c>
      <c r="E7" s="361" t="s">
        <v>298</v>
      </c>
      <c r="F7" s="361" t="s">
        <v>299</v>
      </c>
      <c r="G7" s="361" t="s">
        <v>300</v>
      </c>
    </row>
    <row r="8" spans="1:7">
      <c r="A8" s="360"/>
      <c r="B8" s="359" t="s">
        <v>301</v>
      </c>
      <c r="C8" s="359" t="s">
        <v>302</v>
      </c>
      <c r="D8" s="360" t="s">
        <v>57</v>
      </c>
      <c r="E8" s="361" t="s">
        <v>157</v>
      </c>
      <c r="F8" s="361" t="s">
        <v>198</v>
      </c>
      <c r="G8" s="361" t="s">
        <v>159</v>
      </c>
    </row>
    <row r="9" spans="1:7">
      <c r="A9" s="360"/>
      <c r="B9" s="359" t="s">
        <v>303</v>
      </c>
      <c r="C9" s="359" t="s">
        <v>304</v>
      </c>
      <c r="D9" s="360" t="s">
        <v>57</v>
      </c>
      <c r="E9" s="361" t="s">
        <v>157</v>
      </c>
      <c r="F9" s="361" t="s">
        <v>305</v>
      </c>
      <c r="G9" s="361" t="s">
        <v>160</v>
      </c>
    </row>
    <row r="10" spans="1:7">
      <c r="A10" s="964" t="s">
        <v>278</v>
      </c>
      <c r="B10" s="964"/>
      <c r="C10" s="964"/>
      <c r="D10" s="964"/>
      <c r="E10" s="964"/>
      <c r="F10" s="964"/>
    </row>
    <row r="11" spans="1:7" ht="21">
      <c r="A11" s="358" t="s">
        <v>279</v>
      </c>
      <c r="B11" s="358" t="s">
        <v>280</v>
      </c>
      <c r="C11" s="358" t="s">
        <v>281</v>
      </c>
      <c r="D11" s="358" t="s">
        <v>282</v>
      </c>
      <c r="E11" s="358" t="s">
        <v>283</v>
      </c>
      <c r="F11" s="358" t="s">
        <v>284</v>
      </c>
    </row>
    <row r="12" spans="1:7">
      <c r="A12" s="360" t="s">
        <v>155</v>
      </c>
      <c r="B12" s="360" t="s">
        <v>306</v>
      </c>
      <c r="C12" s="360" t="s">
        <v>159</v>
      </c>
      <c r="D12" s="360" t="s">
        <v>158</v>
      </c>
      <c r="E12" s="360" t="s">
        <v>156</v>
      </c>
      <c r="F12" s="360" t="s">
        <v>307</v>
      </c>
    </row>
    <row r="14" spans="1:7">
      <c r="A14" s="964" t="s">
        <v>285</v>
      </c>
      <c r="B14" s="964"/>
      <c r="C14" s="964"/>
      <c r="D14" s="964"/>
      <c r="E14" s="964"/>
      <c r="F14" s="964"/>
      <c r="G14" s="964"/>
    </row>
    <row r="15" spans="1:7" ht="21">
      <c r="A15" s="358" t="s">
        <v>270</v>
      </c>
      <c r="B15" s="358" t="s">
        <v>33</v>
      </c>
      <c r="C15" s="358" t="s">
        <v>286</v>
      </c>
      <c r="D15" s="358" t="s">
        <v>272</v>
      </c>
      <c r="E15" s="358" t="s">
        <v>273</v>
      </c>
      <c r="F15" s="358" t="s">
        <v>274</v>
      </c>
      <c r="G15" s="358" t="s">
        <v>275</v>
      </c>
    </row>
    <row r="16" spans="1:7">
      <c r="A16" s="360" t="s">
        <v>287</v>
      </c>
      <c r="B16" s="359" t="s">
        <v>308</v>
      </c>
      <c r="C16" s="359" t="s">
        <v>309</v>
      </c>
      <c r="D16" s="360" t="s">
        <v>276</v>
      </c>
      <c r="E16" s="361" t="s">
        <v>277</v>
      </c>
      <c r="F16" s="361" t="s">
        <v>310</v>
      </c>
      <c r="G16" s="361" t="s">
        <v>157</v>
      </c>
    </row>
    <row r="17" spans="1:7" ht="21">
      <c r="A17" s="360" t="s">
        <v>287</v>
      </c>
      <c r="B17" s="359" t="s">
        <v>311</v>
      </c>
      <c r="C17" s="359" t="s">
        <v>312</v>
      </c>
      <c r="D17" s="360" t="s">
        <v>313</v>
      </c>
      <c r="E17" s="361">
        <v>0</v>
      </c>
      <c r="F17" s="361" t="s">
        <v>314</v>
      </c>
      <c r="G17" s="361" t="s">
        <v>155</v>
      </c>
    </row>
    <row r="18" spans="1:7" ht="31.5">
      <c r="A18" s="360" t="s">
        <v>287</v>
      </c>
      <c r="B18" s="359" t="s">
        <v>315</v>
      </c>
      <c r="C18" s="359" t="s">
        <v>316</v>
      </c>
      <c r="D18" s="360" t="s">
        <v>276</v>
      </c>
      <c r="E18" s="361">
        <v>0</v>
      </c>
      <c r="F18" s="361" t="s">
        <v>317</v>
      </c>
      <c r="G18" s="361" t="s">
        <v>155</v>
      </c>
    </row>
    <row r="19" spans="1:7" ht="31.5">
      <c r="A19" s="360" t="s">
        <v>287</v>
      </c>
      <c r="B19" s="359" t="s">
        <v>318</v>
      </c>
      <c r="C19" s="359" t="s">
        <v>319</v>
      </c>
      <c r="D19" s="360" t="s">
        <v>276</v>
      </c>
      <c r="E19" s="361">
        <v>0</v>
      </c>
      <c r="F19" s="361" t="s">
        <v>291</v>
      </c>
      <c r="G19" s="361" t="s">
        <v>155</v>
      </c>
    </row>
    <row r="20" spans="1:7" ht="21">
      <c r="A20" s="360" t="s">
        <v>287</v>
      </c>
      <c r="B20" s="359" t="s">
        <v>320</v>
      </c>
      <c r="C20" s="359" t="s">
        <v>321</v>
      </c>
      <c r="D20" s="360" t="s">
        <v>276</v>
      </c>
      <c r="E20" s="361">
        <v>0</v>
      </c>
      <c r="F20" s="361" t="s">
        <v>322</v>
      </c>
      <c r="G20" s="361" t="s">
        <v>155</v>
      </c>
    </row>
    <row r="21" spans="1:7">
      <c r="A21" s="360" t="s">
        <v>287</v>
      </c>
      <c r="B21" s="359" t="s">
        <v>296</v>
      </c>
      <c r="C21" s="359" t="s">
        <v>297</v>
      </c>
      <c r="D21" s="360" t="s">
        <v>276</v>
      </c>
      <c r="E21" s="361" t="s">
        <v>298</v>
      </c>
      <c r="F21" s="361" t="s">
        <v>299</v>
      </c>
      <c r="G21" s="361" t="s">
        <v>300</v>
      </c>
    </row>
    <row r="22" spans="1:7">
      <c r="A22" s="360" t="s">
        <v>287</v>
      </c>
      <c r="B22" s="359" t="s">
        <v>323</v>
      </c>
      <c r="C22" s="359" t="s">
        <v>324</v>
      </c>
      <c r="D22" s="360" t="s">
        <v>276</v>
      </c>
      <c r="E22" s="361" t="s">
        <v>325</v>
      </c>
      <c r="F22" s="361" t="s">
        <v>299</v>
      </c>
      <c r="G22" s="361" t="s">
        <v>156</v>
      </c>
    </row>
    <row r="23" spans="1:7" ht="21">
      <c r="A23" s="360" t="s">
        <v>326</v>
      </c>
      <c r="B23" s="359" t="s">
        <v>327</v>
      </c>
      <c r="C23" s="359" t="s">
        <v>328</v>
      </c>
      <c r="D23" s="360" t="s">
        <v>329</v>
      </c>
      <c r="E23" s="361">
        <v>0</v>
      </c>
      <c r="F23" s="361" t="s">
        <v>330</v>
      </c>
      <c r="G23" s="361" t="s">
        <v>155</v>
      </c>
    </row>
    <row r="24" spans="1:7">
      <c r="A24" s="360" t="s">
        <v>287</v>
      </c>
      <c r="B24" s="359" t="s">
        <v>331</v>
      </c>
      <c r="C24" s="359" t="s">
        <v>332</v>
      </c>
      <c r="D24" s="360" t="s">
        <v>276</v>
      </c>
      <c r="E24" s="361">
        <v>0</v>
      </c>
      <c r="F24" s="361" t="s">
        <v>333</v>
      </c>
      <c r="G24" s="361" t="s">
        <v>155</v>
      </c>
    </row>
    <row r="25" spans="1:7" ht="21">
      <c r="A25" s="360" t="s">
        <v>287</v>
      </c>
      <c r="B25" s="359" t="s">
        <v>334</v>
      </c>
      <c r="C25" s="359" t="s">
        <v>335</v>
      </c>
      <c r="D25" s="360" t="s">
        <v>313</v>
      </c>
      <c r="E25" s="361">
        <v>0</v>
      </c>
      <c r="F25" s="361" t="s">
        <v>336</v>
      </c>
      <c r="G25" s="361" t="s">
        <v>155</v>
      </c>
    </row>
    <row r="26" spans="1:7">
      <c r="A26" s="360" t="s">
        <v>287</v>
      </c>
      <c r="B26" s="359" t="s">
        <v>337</v>
      </c>
      <c r="C26" s="359" t="s">
        <v>338</v>
      </c>
      <c r="D26" s="360" t="s">
        <v>276</v>
      </c>
      <c r="E26" s="361">
        <v>0</v>
      </c>
      <c r="F26" s="361" t="s">
        <v>293</v>
      </c>
      <c r="G26" s="361" t="s">
        <v>155</v>
      </c>
    </row>
    <row r="27" spans="1:7">
      <c r="A27" s="360" t="s">
        <v>287</v>
      </c>
      <c r="B27" s="359" t="s">
        <v>339</v>
      </c>
      <c r="C27" s="359" t="s">
        <v>340</v>
      </c>
      <c r="D27" s="360" t="s">
        <v>341</v>
      </c>
      <c r="E27" s="361">
        <v>0</v>
      </c>
      <c r="F27" s="361" t="s">
        <v>342</v>
      </c>
      <c r="G27" s="361" t="s">
        <v>155</v>
      </c>
    </row>
    <row r="28" spans="1:7">
      <c r="A28" s="360" t="s">
        <v>287</v>
      </c>
      <c r="B28" s="359" t="s">
        <v>343</v>
      </c>
      <c r="C28" s="359" t="s">
        <v>344</v>
      </c>
      <c r="D28" s="360" t="s">
        <v>276</v>
      </c>
      <c r="E28" s="361">
        <v>0</v>
      </c>
      <c r="F28" s="361" t="s">
        <v>345</v>
      </c>
      <c r="G28" s="361" t="s">
        <v>155</v>
      </c>
    </row>
    <row r="29" spans="1:7">
      <c r="A29" s="360" t="s">
        <v>287</v>
      </c>
      <c r="B29" s="359" t="s">
        <v>346</v>
      </c>
      <c r="C29" s="359" t="s">
        <v>347</v>
      </c>
      <c r="D29" s="360" t="s">
        <v>276</v>
      </c>
      <c r="E29" s="361" t="s">
        <v>325</v>
      </c>
      <c r="F29" s="361" t="s">
        <v>348</v>
      </c>
      <c r="G29" s="361" t="s">
        <v>155</v>
      </c>
    </row>
    <row r="30" spans="1:7">
      <c r="A30" s="360" t="s">
        <v>287</v>
      </c>
      <c r="B30" s="359" t="s">
        <v>349</v>
      </c>
      <c r="C30" s="359" t="s">
        <v>350</v>
      </c>
      <c r="D30" s="360" t="s">
        <v>276</v>
      </c>
      <c r="E30" s="361">
        <v>0</v>
      </c>
      <c r="F30" s="361" t="s">
        <v>351</v>
      </c>
      <c r="G30" s="361" t="s">
        <v>155</v>
      </c>
    </row>
    <row r="31" spans="1:7" ht="21">
      <c r="A31" s="360" t="s">
        <v>326</v>
      </c>
      <c r="B31" s="359" t="s">
        <v>352</v>
      </c>
      <c r="C31" s="359" t="s">
        <v>353</v>
      </c>
      <c r="D31" s="360" t="s">
        <v>276</v>
      </c>
      <c r="E31" s="361" t="s">
        <v>277</v>
      </c>
      <c r="F31" s="361" t="s">
        <v>354</v>
      </c>
      <c r="G31" s="361" t="s">
        <v>156</v>
      </c>
    </row>
    <row r="32" spans="1:7">
      <c r="A32" s="360" t="s">
        <v>326</v>
      </c>
      <c r="B32" s="359" t="s">
        <v>355</v>
      </c>
      <c r="C32" s="359" t="s">
        <v>356</v>
      </c>
      <c r="D32" s="360" t="s">
        <v>276</v>
      </c>
      <c r="E32" s="361" t="s">
        <v>325</v>
      </c>
      <c r="F32" s="361" t="s">
        <v>357</v>
      </c>
      <c r="G32" s="361" t="s">
        <v>155</v>
      </c>
    </row>
    <row r="33" spans="1:7">
      <c r="A33" s="360" t="s">
        <v>358</v>
      </c>
      <c r="B33" s="359" t="s">
        <v>301</v>
      </c>
      <c r="C33" s="359" t="s">
        <v>302</v>
      </c>
      <c r="D33" s="360" t="s">
        <v>57</v>
      </c>
      <c r="E33" s="361" t="s">
        <v>157</v>
      </c>
      <c r="F33" s="361" t="s">
        <v>359</v>
      </c>
      <c r="G33" s="361" t="s">
        <v>292</v>
      </c>
    </row>
    <row r="34" spans="1:7">
      <c r="A34" s="360" t="s">
        <v>287</v>
      </c>
      <c r="B34" s="359" t="s">
        <v>360</v>
      </c>
      <c r="C34" s="359" t="s">
        <v>361</v>
      </c>
      <c r="D34" s="360" t="s">
        <v>276</v>
      </c>
      <c r="E34" s="361">
        <v>0</v>
      </c>
      <c r="F34" s="361" t="s">
        <v>362</v>
      </c>
      <c r="G34" s="361" t="s">
        <v>155</v>
      </c>
    </row>
    <row r="35" spans="1:7">
      <c r="A35" s="360" t="s">
        <v>287</v>
      </c>
      <c r="B35" s="359" t="s">
        <v>363</v>
      </c>
      <c r="C35" s="359" t="s">
        <v>364</v>
      </c>
      <c r="D35" s="360" t="s">
        <v>276</v>
      </c>
      <c r="E35" s="361" t="s">
        <v>365</v>
      </c>
      <c r="F35" s="361" t="s">
        <v>366</v>
      </c>
      <c r="G35" s="361" t="s">
        <v>156</v>
      </c>
    </row>
  </sheetData>
  <mergeCells count="4">
    <mergeCell ref="A1:C1"/>
    <mergeCell ref="A5:G5"/>
    <mergeCell ref="A10:F10"/>
    <mergeCell ref="A14:G14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684"/>
  <sheetViews>
    <sheetView showGridLines="0" view="pageBreakPreview" zoomScale="84" zoomScaleNormal="100" zoomScaleSheetLayoutView="84" workbookViewId="0">
      <selection activeCell="D8" sqref="D8"/>
    </sheetView>
  </sheetViews>
  <sheetFormatPr defaultRowHeight="15"/>
  <cols>
    <col min="1" max="1" width="13.140625" bestFit="1" customWidth="1"/>
    <col min="2" max="2" width="19.140625" customWidth="1"/>
    <col min="3" max="3" width="18.7109375" customWidth="1"/>
    <col min="4" max="4" width="89" customWidth="1"/>
    <col min="5" max="5" width="11.140625" customWidth="1"/>
    <col min="6" max="6" width="13.28515625" customWidth="1"/>
    <col min="7" max="7" width="14.7109375" customWidth="1"/>
    <col min="8" max="8" width="19.7109375" style="7" customWidth="1"/>
    <col min="9" max="9" width="23.28515625" style="7" customWidth="1"/>
    <col min="10" max="10" width="11.7109375" style="336" customWidth="1"/>
    <col min="11" max="12" width="17.140625" customWidth="1"/>
    <col min="13" max="13" width="17.5703125" style="1" customWidth="1"/>
    <col min="14" max="14" width="14.28515625" style="1" bestFit="1" customWidth="1"/>
    <col min="15" max="15" width="20.85546875" style="1" customWidth="1"/>
    <col min="16" max="16" width="9.5703125" style="1" customWidth="1"/>
    <col min="17" max="17" width="9.140625" style="1"/>
  </cols>
  <sheetData>
    <row r="1" spans="1:18" ht="87.75" customHeight="1">
      <c r="A1" s="9"/>
      <c r="B1" s="82"/>
      <c r="C1" s="82"/>
      <c r="D1" s="85"/>
      <c r="E1" s="85"/>
      <c r="F1" s="85"/>
      <c r="G1" s="85"/>
      <c r="H1" s="85"/>
      <c r="I1" s="79"/>
      <c r="J1" s="337"/>
      <c r="K1" s="21"/>
      <c r="L1" s="21"/>
    </row>
    <row r="2" spans="1:18" ht="26.25" customHeight="1">
      <c r="A2" s="812" t="s">
        <v>3</v>
      </c>
      <c r="B2" s="813"/>
      <c r="C2" s="813"/>
      <c r="D2" s="813"/>
      <c r="E2" s="813"/>
      <c r="F2" s="813"/>
      <c r="G2" s="813"/>
      <c r="H2" s="813"/>
      <c r="I2" s="814"/>
      <c r="J2" s="337"/>
      <c r="K2" s="21"/>
      <c r="L2" s="21"/>
    </row>
    <row r="3" spans="1:18" ht="15" customHeight="1">
      <c r="A3" s="815" t="s">
        <v>34</v>
      </c>
      <c r="B3" s="816"/>
      <c r="C3" s="816"/>
      <c r="D3" s="816"/>
      <c r="E3" s="816"/>
      <c r="F3" s="816"/>
      <c r="G3" s="816"/>
      <c r="H3" s="816"/>
      <c r="I3" s="817"/>
      <c r="J3" s="337"/>
      <c r="K3" s="21"/>
      <c r="L3" s="21"/>
    </row>
    <row r="4" spans="1:18" ht="15.75" customHeight="1">
      <c r="A4" s="815" t="s">
        <v>144</v>
      </c>
      <c r="B4" s="816"/>
      <c r="C4" s="816"/>
      <c r="D4" s="816"/>
      <c r="E4" s="816"/>
      <c r="F4" s="816"/>
      <c r="G4" s="816"/>
      <c r="H4" s="816"/>
      <c r="I4" s="817"/>
      <c r="J4" s="338"/>
      <c r="K4" s="22"/>
      <c r="L4" s="22"/>
    </row>
    <row r="5" spans="1:18" ht="15.75" customHeight="1">
      <c r="A5" s="80"/>
      <c r="B5" s="8"/>
      <c r="C5" s="8"/>
      <c r="D5" s="8"/>
      <c r="E5" s="3"/>
      <c r="F5" s="3"/>
      <c r="G5" s="3"/>
      <c r="H5" s="3"/>
      <c r="I5" s="133"/>
      <c r="J5" s="335"/>
    </row>
    <row r="6" spans="1:18" ht="15" customHeight="1">
      <c r="A6" s="81"/>
      <c r="B6" s="4"/>
      <c r="C6" s="4"/>
      <c r="D6" s="4"/>
      <c r="E6" s="4"/>
      <c r="F6" s="4"/>
      <c r="G6" s="4"/>
      <c r="H6" s="4"/>
      <c r="I6" s="134"/>
      <c r="J6" s="335"/>
    </row>
    <row r="7" spans="1:18" ht="22.5" customHeight="1">
      <c r="A7" s="818" t="s">
        <v>4</v>
      </c>
      <c r="B7" s="819"/>
      <c r="C7" s="819"/>
      <c r="D7" s="819"/>
      <c r="E7" s="819"/>
      <c r="F7" s="819"/>
      <c r="G7" s="819"/>
      <c r="H7" s="819"/>
      <c r="I7" s="820"/>
      <c r="J7" s="339"/>
      <c r="K7" s="29"/>
      <c r="L7" s="29"/>
    </row>
    <row r="8" spans="1:18" ht="15.75" customHeight="1">
      <c r="A8" s="73"/>
      <c r="B8" s="71"/>
      <c r="C8" s="71"/>
      <c r="D8" s="71"/>
      <c r="E8" s="5"/>
      <c r="F8" s="5"/>
      <c r="G8" s="5"/>
      <c r="H8" s="5"/>
      <c r="I8" s="135"/>
      <c r="J8" s="335"/>
    </row>
    <row r="9" spans="1:18" ht="12" customHeight="1">
      <c r="A9" s="365"/>
      <c r="B9" s="71"/>
      <c r="C9" s="71"/>
      <c r="D9" s="71"/>
      <c r="E9" s="5"/>
      <c r="F9" s="5"/>
      <c r="G9" s="5"/>
      <c r="H9" s="5"/>
      <c r="I9" s="135"/>
      <c r="J9" s="335"/>
    </row>
    <row r="10" spans="1:18" ht="15.75">
      <c r="A10" s="821" t="s">
        <v>289</v>
      </c>
      <c r="B10" s="822"/>
      <c r="C10" s="822"/>
      <c r="D10" s="822"/>
      <c r="E10" s="279"/>
      <c r="F10" s="279"/>
      <c r="G10" s="279"/>
      <c r="H10" s="279"/>
      <c r="I10" s="280"/>
      <c r="J10" s="335"/>
    </row>
    <row r="11" spans="1:18" ht="15" customHeight="1">
      <c r="A11" s="366" t="s">
        <v>290</v>
      </c>
      <c r="B11" s="367"/>
      <c r="C11" s="367"/>
      <c r="D11" s="367"/>
      <c r="E11" s="279"/>
      <c r="F11" s="279"/>
      <c r="G11" s="279"/>
      <c r="H11" s="136" t="s">
        <v>161</v>
      </c>
      <c r="I11" s="84" t="s">
        <v>438</v>
      </c>
      <c r="J11" s="335"/>
    </row>
    <row r="12" spans="1:18" ht="15" customHeight="1">
      <c r="A12" s="366" t="s">
        <v>258</v>
      </c>
      <c r="B12" s="368"/>
      <c r="C12" s="368"/>
      <c r="D12" s="368"/>
      <c r="E12" s="6"/>
      <c r="F12" s="6"/>
      <c r="G12" s="6"/>
      <c r="H12" s="281" t="s">
        <v>134</v>
      </c>
      <c r="I12" s="74">
        <v>0.27060000000000001</v>
      </c>
      <c r="J12" s="335"/>
      <c r="K12" s="31"/>
      <c r="L12" s="31"/>
    </row>
    <row r="13" spans="1:18" ht="16.5" customHeight="1">
      <c r="A13" s="366" t="s">
        <v>120</v>
      </c>
      <c r="B13" s="368"/>
      <c r="C13" s="368"/>
      <c r="D13" s="368"/>
      <c r="E13" s="72"/>
      <c r="F13" s="72"/>
      <c r="G13" s="72"/>
      <c r="H13" s="282"/>
      <c r="I13" s="369"/>
      <c r="J13" s="340"/>
      <c r="K13" s="32"/>
      <c r="L13" s="32"/>
      <c r="M13" s="12"/>
    </row>
    <row r="14" spans="1:18" ht="31.5" customHeight="1">
      <c r="A14" s="288" t="s">
        <v>0</v>
      </c>
      <c r="B14" s="288" t="s">
        <v>32</v>
      </c>
      <c r="C14" s="288" t="s">
        <v>33</v>
      </c>
      <c r="D14" s="288" t="s">
        <v>18</v>
      </c>
      <c r="E14" s="288" t="s">
        <v>19</v>
      </c>
      <c r="F14" s="289" t="s">
        <v>17</v>
      </c>
      <c r="G14" s="290" t="s">
        <v>135</v>
      </c>
      <c r="H14" s="290" t="s">
        <v>72</v>
      </c>
      <c r="I14" s="288" t="s">
        <v>24</v>
      </c>
      <c r="J14" s="341"/>
      <c r="K14" s="33"/>
      <c r="L14" s="33"/>
    </row>
    <row r="15" spans="1:18" ht="15.75">
      <c r="A15" s="291" t="str">
        <f>'Planilha SEM Desonerado'!A15</f>
        <v>1.0</v>
      </c>
      <c r="B15" s="291"/>
      <c r="C15" s="291"/>
      <c r="D15" s="292" t="s">
        <v>6</v>
      </c>
      <c r="E15" s="291"/>
      <c r="F15" s="293"/>
      <c r="G15" s="293"/>
      <c r="H15" s="294"/>
      <c r="I15" s="294"/>
      <c r="J15" s="342"/>
      <c r="K15" s="34"/>
      <c r="L15" s="34"/>
      <c r="M15" s="23"/>
      <c r="N15" s="23"/>
      <c r="Q15" s="13"/>
      <c r="R15" s="13"/>
    </row>
    <row r="16" spans="1:18" ht="15.75">
      <c r="A16" s="295" t="s">
        <v>9</v>
      </c>
      <c r="B16" s="295" t="s">
        <v>136</v>
      </c>
      <c r="C16" s="295"/>
      <c r="D16" s="296" t="s">
        <v>421</v>
      </c>
      <c r="E16" s="297" t="s">
        <v>14</v>
      </c>
      <c r="F16" s="298">
        <f>'Memoria calculo '!J14</f>
        <v>5</v>
      </c>
      <c r="G16" s="299">
        <f>'COMPOSIÇÕES DESONERAÇÃO'!H26</f>
        <v>4617.28</v>
      </c>
      <c r="H16" s="309">
        <f t="shared" ref="H16:H17" si="0">G16*(1+$I$12)</f>
        <v>5866.72</v>
      </c>
      <c r="I16" s="300">
        <f>F16*H16</f>
        <v>29333.599999999999</v>
      </c>
      <c r="J16" s="343"/>
      <c r="K16" s="34"/>
      <c r="L16" s="34"/>
      <c r="M16" s="23"/>
      <c r="N16" s="23"/>
      <c r="Q16" s="13"/>
      <c r="R16" s="13"/>
    </row>
    <row r="17" spans="1:18" ht="15.75">
      <c r="A17" s="295" t="s">
        <v>419</v>
      </c>
      <c r="B17" s="295" t="s">
        <v>568</v>
      </c>
      <c r="C17" s="295">
        <v>4657</v>
      </c>
      <c r="D17" s="296" t="s">
        <v>569</v>
      </c>
      <c r="E17" s="297" t="s">
        <v>14</v>
      </c>
      <c r="F17" s="298">
        <f>'Memoria calculo '!J19</f>
        <v>5</v>
      </c>
      <c r="G17" s="299">
        <v>505</v>
      </c>
      <c r="H17" s="309">
        <f t="shared" si="0"/>
        <v>641.65</v>
      </c>
      <c r="I17" s="300">
        <f t="shared" ref="I17" si="1">F17*H17</f>
        <v>3208.25</v>
      </c>
      <c r="J17" s="343"/>
      <c r="K17" s="34"/>
      <c r="L17" s="34"/>
      <c r="M17" s="23"/>
      <c r="N17" s="23"/>
      <c r="Q17" s="13"/>
      <c r="R17" s="13"/>
    </row>
    <row r="18" spans="1:18" ht="15.75">
      <c r="A18" s="310"/>
      <c r="B18" s="295"/>
      <c r="C18" s="295"/>
      <c r="D18" s="301" t="s">
        <v>21</v>
      </c>
      <c r="E18" s="302"/>
      <c r="F18" s="303"/>
      <c r="G18" s="304"/>
      <c r="H18" s="305"/>
      <c r="I18" s="306">
        <f>SUM(I16:I17)</f>
        <v>32541.85</v>
      </c>
      <c r="J18" s="343"/>
      <c r="K18" s="34"/>
      <c r="L18" s="34"/>
      <c r="M18" s="23"/>
      <c r="N18" s="23"/>
      <c r="Q18" s="13"/>
      <c r="R18" s="13"/>
    </row>
    <row r="19" spans="1:18" ht="15.75">
      <c r="A19" s="291" t="str">
        <f>'Planilha SEM Desonerado'!A19</f>
        <v>2.0</v>
      </c>
      <c r="B19" s="291"/>
      <c r="C19" s="291"/>
      <c r="D19" s="292" t="s">
        <v>165</v>
      </c>
      <c r="E19" s="291"/>
      <c r="F19" s="293"/>
      <c r="G19" s="307"/>
      <c r="H19" s="308"/>
      <c r="I19" s="308"/>
      <c r="J19" s="343"/>
      <c r="K19" s="34"/>
      <c r="L19" s="34"/>
      <c r="M19" s="23"/>
      <c r="N19" s="23"/>
      <c r="Q19" s="13"/>
      <c r="R19" s="13"/>
    </row>
    <row r="20" spans="1:18" ht="15.75">
      <c r="A20" s="295" t="s">
        <v>10</v>
      </c>
      <c r="B20" s="295" t="s">
        <v>35</v>
      </c>
      <c r="C20" s="295" t="s">
        <v>137</v>
      </c>
      <c r="D20" s="296" t="s">
        <v>138</v>
      </c>
      <c r="E20" s="297" t="s">
        <v>20</v>
      </c>
      <c r="F20" s="298">
        <f>'Memoria calculo '!J26</f>
        <v>6</v>
      </c>
      <c r="G20" s="299">
        <v>341.02</v>
      </c>
      <c r="H20" s="309">
        <f>G20*(1+$I$12)</f>
        <v>433.3</v>
      </c>
      <c r="I20" s="299">
        <f>F20*H20</f>
        <v>2599.8000000000002</v>
      </c>
      <c r="J20" s="347">
        <v>337.89</v>
      </c>
      <c r="K20" s="34"/>
      <c r="L20" s="34"/>
      <c r="M20" s="23"/>
      <c r="N20" s="23"/>
      <c r="Q20" s="13"/>
      <c r="R20" s="13"/>
    </row>
    <row r="21" spans="1:18" ht="15.75">
      <c r="A21" s="295" t="s">
        <v>495</v>
      </c>
      <c r="B21" s="295" t="s">
        <v>139</v>
      </c>
      <c r="C21" s="295"/>
      <c r="D21" s="296" t="s">
        <v>566</v>
      </c>
      <c r="E21" s="297" t="s">
        <v>272</v>
      </c>
      <c r="F21" s="298">
        <f>'Memoria calculo '!J31</f>
        <v>1</v>
      </c>
      <c r="G21" s="299">
        <f>'COM. DES.'!J64</f>
        <v>4099.3900000000003</v>
      </c>
      <c r="H21" s="309">
        <f t="shared" ref="H21" si="2">G21*(1+$I$12)</f>
        <v>5208.68</v>
      </c>
      <c r="I21" s="300">
        <f>F21*H21</f>
        <v>5208.68</v>
      </c>
      <c r="J21" s="682"/>
      <c r="K21" s="34"/>
      <c r="L21" s="34"/>
      <c r="M21" s="23"/>
      <c r="N21" s="23"/>
      <c r="Q21" s="13"/>
      <c r="R21" s="13"/>
    </row>
    <row r="22" spans="1:18" ht="15.75">
      <c r="A22" s="295" t="s">
        <v>497</v>
      </c>
      <c r="B22" s="295" t="s">
        <v>574</v>
      </c>
      <c r="C22" s="295"/>
      <c r="D22" s="296" t="s">
        <v>567</v>
      </c>
      <c r="E22" s="297" t="s">
        <v>272</v>
      </c>
      <c r="F22" s="298">
        <f>'Memoria calculo '!J36</f>
        <v>1</v>
      </c>
      <c r="G22" s="299">
        <f>'COM. DES.'!J64</f>
        <v>4099.3900000000003</v>
      </c>
      <c r="H22" s="309">
        <f t="shared" ref="H22" si="3">G22*(1+$I$12)</f>
        <v>5208.68</v>
      </c>
      <c r="I22" s="300">
        <f>F22*H22</f>
        <v>5208.68</v>
      </c>
      <c r="J22" s="682"/>
      <c r="K22" s="34"/>
      <c r="L22" s="34"/>
      <c r="M22" s="23"/>
      <c r="N22" s="23"/>
      <c r="Q22" s="13"/>
      <c r="R22" s="13"/>
    </row>
    <row r="23" spans="1:18" ht="15.75">
      <c r="A23" s="310"/>
      <c r="B23" s="295"/>
      <c r="C23" s="295"/>
      <c r="D23" s="301" t="s">
        <v>21</v>
      </c>
      <c r="E23" s="302"/>
      <c r="F23" s="303"/>
      <c r="G23" s="304"/>
      <c r="H23" s="305"/>
      <c r="I23" s="306">
        <f>SUM(I20:I22)</f>
        <v>13017.16</v>
      </c>
      <c r="J23" s="343"/>
      <c r="K23" s="34"/>
      <c r="L23" s="34"/>
      <c r="M23" s="24"/>
      <c r="N23" s="23"/>
      <c r="Q23" s="13"/>
      <c r="R23" s="13"/>
    </row>
    <row r="24" spans="1:18" ht="15.75" customHeight="1">
      <c r="A24" s="809" t="str">
        <f>'Planilha SEM Desonerado'!A24</f>
        <v>RUA GETULIANO DIAS (TRECHO 01)</v>
      </c>
      <c r="B24" s="810"/>
      <c r="C24" s="810"/>
      <c r="D24" s="810"/>
      <c r="E24" s="810"/>
      <c r="F24" s="810"/>
      <c r="G24" s="810"/>
      <c r="H24" s="810"/>
      <c r="I24" s="811"/>
      <c r="J24" s="342"/>
      <c r="K24" s="34"/>
      <c r="L24" s="34"/>
      <c r="M24" s="23"/>
      <c r="N24" s="23"/>
      <c r="Q24" s="13"/>
      <c r="R24" s="13"/>
    </row>
    <row r="25" spans="1:18" ht="15.75">
      <c r="A25" s="291" t="str">
        <f>'Planilha SEM Desonerado'!A25</f>
        <v>3.0</v>
      </c>
      <c r="B25" s="291"/>
      <c r="C25" s="291"/>
      <c r="D25" s="292" t="s">
        <v>257</v>
      </c>
      <c r="E25" s="291"/>
      <c r="F25" s="293"/>
      <c r="G25" s="307"/>
      <c r="H25" s="308"/>
      <c r="I25" s="308"/>
      <c r="J25" s="342"/>
      <c r="K25" s="34"/>
      <c r="L25" s="34"/>
      <c r="M25" s="23"/>
      <c r="N25" s="23"/>
      <c r="Q25" s="13"/>
      <c r="R25" s="13"/>
    </row>
    <row r="26" spans="1:18" ht="15.75">
      <c r="A26" s="310" t="str">
        <f>'Planilha SEM Desonerado'!A26</f>
        <v>3.1</v>
      </c>
      <c r="B26" s="310"/>
      <c r="C26" s="310"/>
      <c r="D26" s="311" t="s">
        <v>7</v>
      </c>
      <c r="E26" s="297"/>
      <c r="F26" s="298"/>
      <c r="G26" s="312"/>
      <c r="H26" s="299"/>
      <c r="I26" s="300"/>
      <c r="J26" s="342"/>
      <c r="K26" s="34"/>
      <c r="L26" s="34"/>
      <c r="M26" s="23"/>
      <c r="N26" s="23"/>
      <c r="Q26" s="13"/>
      <c r="R26" s="13"/>
    </row>
    <row r="27" spans="1:18" ht="15.75">
      <c r="A27" s="310" t="str">
        <f>'Planilha SEM Desonerado'!A27</f>
        <v>3.1.1</v>
      </c>
      <c r="B27" s="310"/>
      <c r="C27" s="310"/>
      <c r="D27" s="311" t="s">
        <v>40</v>
      </c>
      <c r="E27" s="297"/>
      <c r="F27" s="298"/>
      <c r="G27" s="312"/>
      <c r="H27" s="299"/>
      <c r="I27" s="300"/>
      <c r="J27" s="342"/>
      <c r="K27" s="34"/>
      <c r="L27" s="34"/>
      <c r="M27" s="23"/>
      <c r="N27" s="23"/>
      <c r="Q27" s="13"/>
      <c r="R27" s="13"/>
    </row>
    <row r="28" spans="1:18" ht="15.75">
      <c r="A28" s="310" t="str">
        <f>'Planilha SEM Desonerado'!A28</f>
        <v>3.1.1.2</v>
      </c>
      <c r="B28" s="295" t="s">
        <v>35</v>
      </c>
      <c r="C28" s="295">
        <v>78472</v>
      </c>
      <c r="D28" s="313" t="s">
        <v>117</v>
      </c>
      <c r="E28" s="297" t="s">
        <v>20</v>
      </c>
      <c r="F28" s="298">
        <f>'Memoria calculo '!J46</f>
        <v>2880</v>
      </c>
      <c r="G28" s="299">
        <v>0.32</v>
      </c>
      <c r="H28" s="309">
        <f>G28*(1+$I$12)</f>
        <v>0.41</v>
      </c>
      <c r="I28" s="300">
        <f>F28*H28</f>
        <v>1180.8</v>
      </c>
      <c r="J28" s="342"/>
      <c r="K28" s="34"/>
      <c r="L28" s="34"/>
      <c r="M28" s="23"/>
      <c r="N28" s="23"/>
      <c r="Q28" s="13"/>
      <c r="R28" s="13"/>
    </row>
    <row r="29" spans="1:18" ht="15.75">
      <c r="A29" s="310" t="str">
        <f>'Planilha SEM Desonerado'!A29</f>
        <v>3.2</v>
      </c>
      <c r="B29" s="310"/>
      <c r="C29" s="310"/>
      <c r="D29" s="311" t="s">
        <v>41</v>
      </c>
      <c r="E29" s="297"/>
      <c r="F29" s="298"/>
      <c r="G29" s="312"/>
      <c r="H29" s="299"/>
      <c r="I29" s="300"/>
      <c r="J29" s="342"/>
      <c r="K29" s="34"/>
      <c r="L29" s="34"/>
      <c r="M29" s="23"/>
      <c r="N29" s="23"/>
      <c r="Q29" s="13"/>
      <c r="R29" s="13"/>
    </row>
    <row r="30" spans="1:18" ht="15.75">
      <c r="A30" s="310" t="str">
        <f>'Planilha SEM Desonerado'!A30</f>
        <v>3.2.1</v>
      </c>
      <c r="B30" s="295" t="s">
        <v>35</v>
      </c>
      <c r="C30" s="295" t="s">
        <v>163</v>
      </c>
      <c r="D30" s="296" t="s">
        <v>164</v>
      </c>
      <c r="E30" s="297" t="s">
        <v>36</v>
      </c>
      <c r="F30" s="298">
        <f>'Memoria calculo '!J85</f>
        <v>233.16</v>
      </c>
      <c r="G30" s="299">
        <v>1.4</v>
      </c>
      <c r="H30" s="309">
        <f>G30*(1+$I$12)</f>
        <v>1.78</v>
      </c>
      <c r="I30" s="300">
        <f>F30*H30</f>
        <v>415.02</v>
      </c>
      <c r="J30" s="342"/>
      <c r="K30" s="34"/>
      <c r="L30" s="34"/>
      <c r="M30" s="23"/>
      <c r="N30" s="23"/>
      <c r="Q30" s="13"/>
      <c r="R30" s="13"/>
    </row>
    <row r="31" spans="1:18" ht="15.75" hidden="1">
      <c r="A31" s="310" t="str">
        <f>'Planilha SEM Desonerado'!A31</f>
        <v>9.3</v>
      </c>
      <c r="B31" s="310"/>
      <c r="C31" s="310"/>
      <c r="D31" s="311" t="s">
        <v>39</v>
      </c>
      <c r="E31" s="297"/>
      <c r="F31" s="298"/>
      <c r="G31" s="312"/>
      <c r="H31" s="299"/>
      <c r="I31" s="300"/>
      <c r="J31" s="342"/>
      <c r="K31" s="34"/>
      <c r="L31" s="34"/>
      <c r="M31" s="23"/>
      <c r="N31" s="23"/>
      <c r="Q31" s="13"/>
      <c r="R31" s="13"/>
    </row>
    <row r="32" spans="1:18" ht="31.5" hidden="1">
      <c r="A32" s="310" t="str">
        <f>'Planilha SEM Desonerado'!A32</f>
        <v>9.3.1</v>
      </c>
      <c r="B32" s="295" t="s">
        <v>35</v>
      </c>
      <c r="C32" s="295" t="s">
        <v>37</v>
      </c>
      <c r="D32" s="296" t="s">
        <v>118</v>
      </c>
      <c r="E32" s="295" t="s">
        <v>36</v>
      </c>
      <c r="F32" s="551"/>
      <c r="G32" s="299"/>
      <c r="H32" s="309"/>
      <c r="I32" s="300"/>
      <c r="J32" s="342"/>
      <c r="K32" s="34"/>
      <c r="L32" s="34"/>
      <c r="M32" s="23"/>
      <c r="N32" s="23"/>
      <c r="Q32" s="13"/>
      <c r="R32" s="13"/>
    </row>
    <row r="33" spans="1:18" ht="31.5" hidden="1">
      <c r="A33" s="310" t="str">
        <f>'Planilha SEM Desonerado'!A33</f>
        <v>9.3.2</v>
      </c>
      <c r="B33" s="295" t="s">
        <v>35</v>
      </c>
      <c r="C33" s="295">
        <v>95427</v>
      </c>
      <c r="D33" s="296" t="s">
        <v>439</v>
      </c>
      <c r="E33" s="295" t="s">
        <v>38</v>
      </c>
      <c r="F33" s="551"/>
      <c r="G33" s="299"/>
      <c r="H33" s="309"/>
      <c r="I33" s="300"/>
      <c r="J33" s="342"/>
      <c r="K33" s="34"/>
      <c r="L33" s="34"/>
      <c r="M33" s="23"/>
      <c r="N33" s="23"/>
      <c r="Q33" s="13"/>
      <c r="R33" s="13"/>
    </row>
    <row r="34" spans="1:18" ht="15.75">
      <c r="A34" s="310"/>
      <c r="B34" s="295"/>
      <c r="C34" s="295"/>
      <c r="D34" s="301" t="s">
        <v>21</v>
      </c>
      <c r="E34" s="295"/>
      <c r="F34" s="298"/>
      <c r="G34" s="299"/>
      <c r="H34" s="299"/>
      <c r="I34" s="304">
        <f>SUM(I28:I30)</f>
        <v>1595.82</v>
      </c>
      <c r="J34" s="342"/>
      <c r="K34" s="34"/>
      <c r="L34" s="34"/>
      <c r="M34" s="23"/>
      <c r="N34" s="23"/>
      <c r="Q34" s="13"/>
      <c r="R34" s="13"/>
    </row>
    <row r="35" spans="1:18" ht="15.75">
      <c r="A35" s="291" t="str">
        <f>'Planilha SEM Desonerado'!A35</f>
        <v>4.0</v>
      </c>
      <c r="B35" s="291"/>
      <c r="C35" s="291"/>
      <c r="D35" s="292" t="s">
        <v>232</v>
      </c>
      <c r="E35" s="291"/>
      <c r="F35" s="293"/>
      <c r="G35" s="307"/>
      <c r="H35" s="308"/>
      <c r="I35" s="308"/>
      <c r="J35" s="342"/>
      <c r="K35" s="34"/>
      <c r="L35" s="34"/>
      <c r="M35" s="23"/>
      <c r="N35" s="23"/>
      <c r="Q35" s="13"/>
      <c r="R35" s="13"/>
    </row>
    <row r="36" spans="1:18" ht="31.5">
      <c r="A36" s="310" t="str">
        <f>'Planilha SEM Desonerado'!A36</f>
        <v>4.1</v>
      </c>
      <c r="B36" s="295" t="s">
        <v>35</v>
      </c>
      <c r="C36" s="295">
        <v>72799</v>
      </c>
      <c r="D36" s="296" t="s">
        <v>119</v>
      </c>
      <c r="E36" s="295" t="s">
        <v>20</v>
      </c>
      <c r="F36" s="298">
        <f>'Memoria calculo '!J102</f>
        <v>2880</v>
      </c>
      <c r="G36" s="314">
        <f>'COMPOSIÇÕES DESONERAÇÃO'!H49</f>
        <v>57.2</v>
      </c>
      <c r="H36" s="309">
        <f>G36*(1+$I$12)</f>
        <v>72.680000000000007</v>
      </c>
      <c r="I36" s="300">
        <f>F36*H36</f>
        <v>209318.39999999999</v>
      </c>
      <c r="J36" s="342"/>
      <c r="K36" s="34"/>
      <c r="L36" s="34"/>
      <c r="M36" s="23"/>
      <c r="N36" s="23"/>
      <c r="Q36" s="13"/>
      <c r="R36" s="13"/>
    </row>
    <row r="37" spans="1:18" ht="15.75">
      <c r="A37" s="310" t="str">
        <f>'Planilha SEM Desonerado'!A37</f>
        <v>4.2</v>
      </c>
      <c r="B37" s="310"/>
      <c r="C37" s="310"/>
      <c r="D37" s="311" t="s">
        <v>30</v>
      </c>
      <c r="E37" s="297"/>
      <c r="F37" s="298"/>
      <c r="G37" s="312"/>
      <c r="H37" s="299"/>
      <c r="I37" s="300"/>
      <c r="J37" s="342"/>
      <c r="K37" s="34"/>
      <c r="L37" s="34"/>
      <c r="M37" s="23"/>
      <c r="N37" s="23"/>
      <c r="Q37" s="13"/>
      <c r="R37" s="13"/>
    </row>
    <row r="38" spans="1:18" ht="15.75">
      <c r="A38" s="310" t="str">
        <f>'Planilha SEM Desonerado'!A38</f>
        <v>4.2.1</v>
      </c>
      <c r="B38" s="295" t="s">
        <v>35</v>
      </c>
      <c r="C38" s="295">
        <v>96995</v>
      </c>
      <c r="D38" s="296" t="s">
        <v>142</v>
      </c>
      <c r="E38" s="297" t="s">
        <v>36</v>
      </c>
      <c r="F38" s="298">
        <f>'Memoria calculo '!J109</f>
        <v>43.2</v>
      </c>
      <c r="G38" s="299">
        <v>30.43</v>
      </c>
      <c r="H38" s="309">
        <f>G38*(1+$I$12)</f>
        <v>38.659999999999997</v>
      </c>
      <c r="I38" s="300">
        <f t="shared" ref="I38:I40" si="4">F38*H38</f>
        <v>1670.11</v>
      </c>
      <c r="J38" s="342"/>
      <c r="K38" s="34"/>
      <c r="L38" s="34"/>
      <c r="M38" s="23"/>
      <c r="N38" s="23"/>
      <c r="Q38" s="13"/>
      <c r="R38" s="13"/>
    </row>
    <row r="39" spans="1:18" ht="47.25">
      <c r="A39" s="310" t="str">
        <f>'Planilha SEM Desonerado'!A39</f>
        <v>4.2.2</v>
      </c>
      <c r="B39" s="295" t="s">
        <v>35</v>
      </c>
      <c r="C39" s="295">
        <v>94263</v>
      </c>
      <c r="D39" s="296" t="s">
        <v>184</v>
      </c>
      <c r="E39" s="295" t="s">
        <v>2</v>
      </c>
      <c r="F39" s="298">
        <f>'Memoria calculo '!J114</f>
        <v>960</v>
      </c>
      <c r="G39" s="299">
        <v>19.78</v>
      </c>
      <c r="H39" s="309">
        <f>G39*(1+$I$12)</f>
        <v>25.13</v>
      </c>
      <c r="I39" s="300">
        <f t="shared" si="4"/>
        <v>24124.799999999999</v>
      </c>
      <c r="J39" s="342"/>
      <c r="K39" s="34"/>
      <c r="L39" s="34"/>
      <c r="M39" s="23"/>
      <c r="N39" s="23"/>
      <c r="Q39" s="13"/>
      <c r="R39" s="13"/>
    </row>
    <row r="40" spans="1:18" ht="15.75">
      <c r="A40" s="310" t="str">
        <f>'Planilha SEM Desonerado'!A40</f>
        <v>4.2.3</v>
      </c>
      <c r="B40" s="295" t="s">
        <v>35</v>
      </c>
      <c r="C40" s="295">
        <v>83693</v>
      </c>
      <c r="D40" s="296" t="s">
        <v>143</v>
      </c>
      <c r="E40" s="295" t="s">
        <v>20</v>
      </c>
      <c r="F40" s="298">
        <f>'Memoria calculo '!J121</f>
        <v>268.8</v>
      </c>
      <c r="G40" s="299">
        <v>2.79</v>
      </c>
      <c r="H40" s="309">
        <f>G40*(1+$I$12)</f>
        <v>3.54</v>
      </c>
      <c r="I40" s="300">
        <f t="shared" si="4"/>
        <v>951.55</v>
      </c>
      <c r="J40" s="342"/>
      <c r="K40" s="34"/>
      <c r="L40" s="34"/>
      <c r="M40" s="23"/>
      <c r="N40" s="23"/>
      <c r="Q40" s="13"/>
      <c r="R40" s="13"/>
    </row>
    <row r="41" spans="1:18" ht="15.75">
      <c r="A41" s="310"/>
      <c r="B41" s="295"/>
      <c r="C41" s="295"/>
      <c r="D41" s="301" t="s">
        <v>21</v>
      </c>
      <c r="E41" s="297"/>
      <c r="F41" s="298"/>
      <c r="G41" s="312"/>
      <c r="H41" s="299"/>
      <c r="I41" s="306">
        <f>SUM(I36:I40)</f>
        <v>236064.86</v>
      </c>
      <c r="J41" s="342"/>
      <c r="K41" s="34"/>
      <c r="L41" s="34"/>
      <c r="M41" s="23"/>
      <c r="N41" s="23"/>
      <c r="Q41" s="13"/>
      <c r="R41" s="13"/>
    </row>
    <row r="42" spans="1:18" ht="15.75">
      <c r="A42" s="291" t="str">
        <f>'Planilha SEM Desonerado'!A42</f>
        <v>5.0</v>
      </c>
      <c r="B42" s="291"/>
      <c r="C42" s="291"/>
      <c r="D42" s="292" t="s">
        <v>27</v>
      </c>
      <c r="E42" s="291"/>
      <c r="F42" s="293"/>
      <c r="G42" s="307"/>
      <c r="H42" s="308"/>
      <c r="I42" s="308"/>
      <c r="J42" s="342"/>
      <c r="K42" s="34"/>
      <c r="L42" s="34"/>
      <c r="M42" s="23"/>
      <c r="N42" s="23"/>
      <c r="Q42" s="13"/>
      <c r="R42" s="13"/>
    </row>
    <row r="43" spans="1:18" ht="15.75">
      <c r="A43" s="310" t="str">
        <f>'Planilha SEM Desonerado'!A43</f>
        <v>5.1</v>
      </c>
      <c r="B43" s="295" t="s">
        <v>568</v>
      </c>
      <c r="C43" s="295">
        <v>5157</v>
      </c>
      <c r="D43" s="313" t="s">
        <v>174</v>
      </c>
      <c r="E43" s="297" t="s">
        <v>370</v>
      </c>
      <c r="F43" s="298">
        <f>'Memoria calculo '!J128</f>
        <v>2</v>
      </c>
      <c r="G43" s="299">
        <v>2.2999999999999998</v>
      </c>
      <c r="H43" s="309">
        <f>G43*(1+$I$12)</f>
        <v>2.92</v>
      </c>
      <c r="I43" s="300">
        <f t="shared" ref="I43:I46" si="5">F43*H43</f>
        <v>5.84</v>
      </c>
      <c r="J43" s="342"/>
      <c r="K43" s="34"/>
      <c r="L43" s="34"/>
      <c r="M43" s="23"/>
      <c r="N43" s="23"/>
      <c r="Q43" s="13"/>
      <c r="R43" s="13"/>
    </row>
    <row r="44" spans="1:18" ht="31.5">
      <c r="A44" s="310" t="str">
        <f>'Planilha SEM Desonerado'!A44</f>
        <v>5.2</v>
      </c>
      <c r="B44" s="295" t="s">
        <v>423</v>
      </c>
      <c r="C44" s="295">
        <v>5213440</v>
      </c>
      <c r="D44" s="296" t="s">
        <v>424</v>
      </c>
      <c r="E44" s="297" t="s">
        <v>370</v>
      </c>
      <c r="F44" s="372">
        <f>'Memoria calculo '!J133</f>
        <v>1</v>
      </c>
      <c r="G44" s="373">
        <v>160.13</v>
      </c>
      <c r="H44" s="309">
        <f t="shared" ref="H44:H46" si="6">G44*(1+$I$12)</f>
        <v>203.46</v>
      </c>
      <c r="I44" s="300">
        <f t="shared" si="5"/>
        <v>203.46</v>
      </c>
      <c r="J44" s="342"/>
      <c r="K44" s="34"/>
      <c r="L44" s="34"/>
      <c r="M44" s="23"/>
      <c r="N44" s="23"/>
      <c r="Q44" s="13"/>
      <c r="R44" s="13"/>
    </row>
    <row r="45" spans="1:18" ht="31.5">
      <c r="A45" s="310" t="str">
        <f>'Planilha SEM Desonerado'!A45</f>
        <v>5.3</v>
      </c>
      <c r="B45" s="295" t="s">
        <v>423</v>
      </c>
      <c r="C45" s="295">
        <v>5216111</v>
      </c>
      <c r="D45" s="296" t="s">
        <v>426</v>
      </c>
      <c r="E45" s="297" t="s">
        <v>370</v>
      </c>
      <c r="F45" s="372">
        <f>'Memoria calculo '!J139</f>
        <v>1</v>
      </c>
      <c r="G45" s="373">
        <v>122.04</v>
      </c>
      <c r="H45" s="309">
        <f t="shared" si="6"/>
        <v>155.06</v>
      </c>
      <c r="I45" s="300">
        <f t="shared" si="5"/>
        <v>155.06</v>
      </c>
      <c r="J45" s="342"/>
      <c r="K45" s="34"/>
      <c r="L45" s="34"/>
      <c r="M45" s="23"/>
      <c r="N45" s="23"/>
      <c r="Q45" s="13"/>
      <c r="R45" s="13"/>
    </row>
    <row r="46" spans="1:18" ht="15.75">
      <c r="A46" s="310" t="str">
        <f>'Planilha SEM Desonerado'!A46</f>
        <v>5.4</v>
      </c>
      <c r="B46" s="295" t="s">
        <v>35</v>
      </c>
      <c r="C46" s="295" t="s">
        <v>428</v>
      </c>
      <c r="D46" s="313" t="s">
        <v>429</v>
      </c>
      <c r="E46" s="297" t="s">
        <v>370</v>
      </c>
      <c r="F46" s="372">
        <f>'Memoria calculo '!J145</f>
        <v>2</v>
      </c>
      <c r="G46" s="373">
        <v>92.5</v>
      </c>
      <c r="H46" s="309">
        <f t="shared" si="6"/>
        <v>117.53</v>
      </c>
      <c r="I46" s="300">
        <f t="shared" si="5"/>
        <v>235.06</v>
      </c>
      <c r="J46" s="342"/>
      <c r="K46" s="34"/>
      <c r="L46" s="34"/>
      <c r="M46" s="23"/>
      <c r="N46" s="23"/>
      <c r="Q46" s="13"/>
      <c r="R46" s="13"/>
    </row>
    <row r="47" spans="1:18" ht="15.75">
      <c r="A47" s="315"/>
      <c r="B47" s="315"/>
      <c r="C47" s="315"/>
      <c r="D47" s="316" t="s">
        <v>21</v>
      </c>
      <c r="E47" s="317"/>
      <c r="F47" s="318"/>
      <c r="G47" s="319"/>
      <c r="H47" s="320"/>
      <c r="I47" s="321">
        <f>SUM(I43:I46)</f>
        <v>599.41999999999996</v>
      </c>
      <c r="J47" s="342"/>
      <c r="K47" s="34"/>
      <c r="L47" s="34"/>
      <c r="M47" s="23"/>
      <c r="N47" s="23"/>
      <c r="Q47" s="13"/>
      <c r="R47" s="13"/>
    </row>
    <row r="48" spans="1:18" ht="15.75">
      <c r="A48" s="586"/>
      <c r="B48" s="587"/>
      <c r="C48" s="248"/>
      <c r="D48" s="330"/>
      <c r="E48" s="331"/>
      <c r="F48" s="332"/>
      <c r="G48" s="333"/>
      <c r="H48" s="579" t="s">
        <v>375</v>
      </c>
      <c r="I48" s="580">
        <f>SUM(I28:I47)/2</f>
        <v>238260.1</v>
      </c>
      <c r="J48" s="349">
        <v>130912.92</v>
      </c>
      <c r="K48" s="34">
        <f>I48-J48</f>
        <v>107347.18</v>
      </c>
      <c r="L48" s="34"/>
      <c r="M48" s="23"/>
      <c r="N48" s="23"/>
      <c r="Q48" s="13"/>
      <c r="R48" s="13"/>
    </row>
    <row r="49" spans="1:18" ht="15.75" customHeight="1">
      <c r="A49" s="808" t="str">
        <f>'Planilha SEM Desonerado'!A49</f>
        <v>RUA JOSÉ CAETANO FILHO</v>
      </c>
      <c r="B49" s="808"/>
      <c r="C49" s="808"/>
      <c r="D49" s="808"/>
      <c r="E49" s="808"/>
      <c r="F49" s="808"/>
      <c r="G49" s="808"/>
      <c r="H49" s="808"/>
      <c r="I49" s="808"/>
      <c r="J49" s="342"/>
      <c r="K49" s="34"/>
      <c r="L49" s="34"/>
      <c r="M49" s="23"/>
      <c r="N49" s="23"/>
      <c r="Q49" s="13"/>
      <c r="R49" s="13"/>
    </row>
    <row r="50" spans="1:18" ht="15.75">
      <c r="A50" s="581" t="str">
        <f>'Planilha SEM Desonerado'!A50</f>
        <v>6.0</v>
      </c>
      <c r="B50" s="581"/>
      <c r="C50" s="581"/>
      <c r="D50" s="582" t="s">
        <v>257</v>
      </c>
      <c r="E50" s="581"/>
      <c r="F50" s="583"/>
      <c r="G50" s="584"/>
      <c r="H50" s="585"/>
      <c r="I50" s="585"/>
      <c r="J50" s="342"/>
      <c r="K50" s="34"/>
      <c r="L50" s="34"/>
      <c r="M50" s="23"/>
      <c r="N50" s="23"/>
      <c r="Q50" s="13"/>
      <c r="R50" s="13"/>
    </row>
    <row r="51" spans="1:18" ht="15.75">
      <c r="A51" s="310" t="str">
        <f>'Planilha SEM Desonerado'!A51</f>
        <v>6.1</v>
      </c>
      <c r="B51" s="310"/>
      <c r="C51" s="310"/>
      <c r="D51" s="311" t="s">
        <v>7</v>
      </c>
      <c r="E51" s="297"/>
      <c r="F51" s="298"/>
      <c r="G51" s="312"/>
      <c r="H51" s="299"/>
      <c r="I51" s="300"/>
      <c r="J51" s="342"/>
      <c r="K51" s="34"/>
      <c r="L51" s="34"/>
      <c r="M51" s="23"/>
      <c r="N51" s="23"/>
      <c r="Q51" s="13"/>
      <c r="R51" s="13"/>
    </row>
    <row r="52" spans="1:18" ht="15.75">
      <c r="A52" s="310" t="str">
        <f>'Planilha SEM Desonerado'!A52</f>
        <v>6.1.1</v>
      </c>
      <c r="B52" s="310"/>
      <c r="C52" s="310"/>
      <c r="D52" s="311" t="s">
        <v>40</v>
      </c>
      <c r="E52" s="297"/>
      <c r="F52" s="298"/>
      <c r="G52" s="312"/>
      <c r="H52" s="299"/>
      <c r="I52" s="300"/>
      <c r="J52" s="342"/>
      <c r="K52" s="34"/>
      <c r="L52" s="34"/>
      <c r="M52" s="23"/>
      <c r="N52" s="23"/>
      <c r="Q52" s="13"/>
      <c r="R52" s="13"/>
    </row>
    <row r="53" spans="1:18" ht="15.75">
      <c r="A53" s="310" t="str">
        <f>'Planilha SEM Desonerado'!A53</f>
        <v>6.1.1.2</v>
      </c>
      <c r="B53" s="295" t="s">
        <v>35</v>
      </c>
      <c r="C53" s="295">
        <v>78472</v>
      </c>
      <c r="D53" s="313" t="s">
        <v>117</v>
      </c>
      <c r="E53" s="297" t="s">
        <v>20</v>
      </c>
      <c r="F53" s="298">
        <f>'Memoria calculo '!J157</f>
        <v>894.67</v>
      </c>
      <c r="G53" s="299">
        <f>$G$28</f>
        <v>0.32</v>
      </c>
      <c r="H53" s="309">
        <f>G53*(1+$I$12)</f>
        <v>0.41</v>
      </c>
      <c r="I53" s="300">
        <f>F53*H53</f>
        <v>366.81</v>
      </c>
      <c r="J53" s="342"/>
      <c r="K53" s="34"/>
      <c r="L53" s="34"/>
      <c r="M53" s="23"/>
      <c r="N53" s="23"/>
      <c r="Q53" s="13"/>
      <c r="R53" s="13"/>
    </row>
    <row r="54" spans="1:18" ht="15.75">
      <c r="A54" s="310" t="str">
        <f>'Planilha SEM Desonerado'!A54</f>
        <v>6.2</v>
      </c>
      <c r="B54" s="310"/>
      <c r="C54" s="310"/>
      <c r="D54" s="311" t="s">
        <v>41</v>
      </c>
      <c r="E54" s="297"/>
      <c r="F54" s="298"/>
      <c r="G54" s="312"/>
      <c r="H54" s="299"/>
      <c r="I54" s="300"/>
      <c r="J54" s="342"/>
      <c r="K54" s="34"/>
      <c r="L54" s="34"/>
      <c r="M54" s="23"/>
      <c r="N54" s="23"/>
      <c r="Q54" s="13"/>
      <c r="R54" s="13"/>
    </row>
    <row r="55" spans="1:18" ht="15.75">
      <c r="A55" s="310" t="str">
        <f>'Planilha SEM Desonerado'!A55</f>
        <v>6.2.1</v>
      </c>
      <c r="B55" s="295" t="s">
        <v>35</v>
      </c>
      <c r="C55" s="295" t="s">
        <v>163</v>
      </c>
      <c r="D55" s="296" t="s">
        <v>164</v>
      </c>
      <c r="E55" s="297" t="s">
        <v>36</v>
      </c>
      <c r="F55" s="298">
        <f>'Memoria calculo '!J181</f>
        <v>79.34</v>
      </c>
      <c r="G55" s="299">
        <f>$G$30</f>
        <v>1.4</v>
      </c>
      <c r="H55" s="309">
        <f>G55*(1+$I$12)</f>
        <v>1.78</v>
      </c>
      <c r="I55" s="300">
        <f>F55*H55</f>
        <v>141.22999999999999</v>
      </c>
      <c r="J55" s="342"/>
      <c r="K55" s="34"/>
      <c r="L55" s="34"/>
      <c r="M55" s="23"/>
      <c r="N55" s="23"/>
      <c r="Q55" s="13"/>
      <c r="R55" s="13"/>
    </row>
    <row r="56" spans="1:18" ht="15.75">
      <c r="A56" s="310" t="str">
        <f>'Planilha SEM Desonerado'!A56</f>
        <v>6.3</v>
      </c>
      <c r="B56" s="310"/>
      <c r="C56" s="310"/>
      <c r="D56" s="311" t="s">
        <v>39</v>
      </c>
      <c r="E56" s="297"/>
      <c r="F56" s="298"/>
      <c r="G56" s="312"/>
      <c r="H56" s="299"/>
      <c r="I56" s="300"/>
      <c r="J56" s="342"/>
      <c r="K56" s="34"/>
      <c r="L56" s="34"/>
      <c r="M56" s="23"/>
      <c r="N56" s="23"/>
      <c r="Q56" s="13"/>
      <c r="R56" s="13"/>
    </row>
    <row r="57" spans="1:18" ht="31.5">
      <c r="A57" s="310" t="str">
        <f>'Planilha SEM Desonerado'!A57</f>
        <v>6.3.1</v>
      </c>
      <c r="B57" s="295" t="s">
        <v>35</v>
      </c>
      <c r="C57" s="295" t="s">
        <v>37</v>
      </c>
      <c r="D57" s="296" t="s">
        <v>118</v>
      </c>
      <c r="E57" s="295" t="s">
        <v>36</v>
      </c>
      <c r="F57" s="298">
        <f>'Memoria calculo '!J186</f>
        <v>84.8</v>
      </c>
      <c r="G57" s="299">
        <v>1.6</v>
      </c>
      <c r="H57" s="309">
        <f>G57*(1+$I$12)</f>
        <v>2.0299999999999998</v>
      </c>
      <c r="I57" s="300">
        <f>F57*H57</f>
        <v>172.14</v>
      </c>
      <c r="J57" s="342"/>
      <c r="K57" s="34"/>
      <c r="L57" s="34"/>
      <c r="M57" s="23"/>
      <c r="N57" s="23"/>
      <c r="Q57" s="13"/>
      <c r="R57" s="13"/>
    </row>
    <row r="58" spans="1:18" ht="31.5">
      <c r="A58" s="310" t="str">
        <f>'Planilha SEM Desonerado'!A58</f>
        <v>6.3.2</v>
      </c>
      <c r="B58" s="295" t="s">
        <v>35</v>
      </c>
      <c r="C58" s="295">
        <v>95427</v>
      </c>
      <c r="D58" s="296" t="s">
        <v>439</v>
      </c>
      <c r="E58" s="295" t="s">
        <v>38</v>
      </c>
      <c r="F58" s="298">
        <f>'Memoria calculo '!J191</f>
        <v>652.96</v>
      </c>
      <c r="G58" s="299">
        <v>0.59</v>
      </c>
      <c r="H58" s="309">
        <f>G58*(1+$I$12)</f>
        <v>0.75</v>
      </c>
      <c r="I58" s="300">
        <f>F58*H58</f>
        <v>489.72</v>
      </c>
      <c r="J58" s="342"/>
      <c r="K58" s="34"/>
      <c r="L58" s="34"/>
      <c r="M58" s="23"/>
      <c r="N58" s="23"/>
      <c r="Q58" s="13"/>
      <c r="R58" s="13"/>
    </row>
    <row r="59" spans="1:18" ht="15.75">
      <c r="A59" s="310"/>
      <c r="B59" s="295"/>
      <c r="C59" s="295"/>
      <c r="D59" s="301" t="s">
        <v>21</v>
      </c>
      <c r="E59" s="295"/>
      <c r="F59" s="298"/>
      <c r="G59" s="299"/>
      <c r="H59" s="299"/>
      <c r="I59" s="304">
        <f>SUM(I53:I58)</f>
        <v>1169.9000000000001</v>
      </c>
      <c r="J59" s="349">
        <v>272077.40999999997</v>
      </c>
      <c r="K59" s="34">
        <f>I59-J59</f>
        <v>-270907.51</v>
      </c>
      <c r="L59" s="34"/>
      <c r="M59" s="23"/>
      <c r="N59" s="23"/>
      <c r="Q59" s="13"/>
      <c r="R59" s="13"/>
    </row>
    <row r="60" spans="1:18" ht="15.75" customHeight="1">
      <c r="A60" s="581" t="str">
        <f>'Planilha SEM Desonerado'!A60</f>
        <v>7.0</v>
      </c>
      <c r="B60" s="291"/>
      <c r="C60" s="291"/>
      <c r="D60" s="292" t="s">
        <v>232</v>
      </c>
      <c r="E60" s="291"/>
      <c r="F60" s="293"/>
      <c r="G60" s="307"/>
      <c r="H60" s="308"/>
      <c r="I60" s="308"/>
      <c r="J60" s="342"/>
      <c r="K60" s="34"/>
      <c r="L60" s="34"/>
      <c r="M60" s="23"/>
      <c r="N60" s="23"/>
      <c r="Q60" s="13"/>
      <c r="R60" s="13"/>
    </row>
    <row r="61" spans="1:18" ht="31.5">
      <c r="A61" s="310" t="str">
        <f>'Planilha SEM Desonerado'!A61</f>
        <v>7.1</v>
      </c>
      <c r="B61" s="295" t="s">
        <v>576</v>
      </c>
      <c r="C61" s="295"/>
      <c r="D61" s="296" t="s">
        <v>119</v>
      </c>
      <c r="E61" s="295" t="s">
        <v>20</v>
      </c>
      <c r="F61" s="298">
        <f>'Memoria calculo '!J198</f>
        <v>894.67</v>
      </c>
      <c r="G61" s="314">
        <f>$G$36</f>
        <v>57.2</v>
      </c>
      <c r="H61" s="309">
        <f>G61*(1+$I$12)</f>
        <v>72.680000000000007</v>
      </c>
      <c r="I61" s="300">
        <f>F61*H61</f>
        <v>65024.62</v>
      </c>
      <c r="J61" s="342"/>
      <c r="K61" s="34"/>
      <c r="L61" s="34"/>
      <c r="M61" s="23"/>
      <c r="N61" s="23"/>
      <c r="Q61" s="13"/>
      <c r="R61" s="13"/>
    </row>
    <row r="62" spans="1:18" ht="15.75">
      <c r="A62" s="310" t="str">
        <f>'Planilha SEM Desonerado'!A62</f>
        <v>7.2</v>
      </c>
      <c r="B62" s="310"/>
      <c r="C62" s="310"/>
      <c r="D62" s="311" t="s">
        <v>30</v>
      </c>
      <c r="E62" s="297"/>
      <c r="F62" s="298"/>
      <c r="G62" s="312"/>
      <c r="H62" s="299"/>
      <c r="I62" s="300"/>
      <c r="J62" s="342"/>
      <c r="K62" s="34"/>
      <c r="L62" s="34"/>
      <c r="M62" s="23"/>
      <c r="N62" s="23"/>
      <c r="Q62" s="13"/>
      <c r="R62" s="13"/>
    </row>
    <row r="63" spans="1:18" ht="15.75">
      <c r="A63" s="310" t="str">
        <f>'Planilha SEM Desonerado'!A63</f>
        <v>7.2.1</v>
      </c>
      <c r="B63" s="295" t="s">
        <v>35</v>
      </c>
      <c r="C63" s="295">
        <v>96995</v>
      </c>
      <c r="D63" s="296" t="s">
        <v>142</v>
      </c>
      <c r="E63" s="297" t="s">
        <v>36</v>
      </c>
      <c r="F63" s="298">
        <f>'Memoria calculo '!J205</f>
        <v>11.5</v>
      </c>
      <c r="G63" s="299">
        <f>$G$38</f>
        <v>30.43</v>
      </c>
      <c r="H63" s="309">
        <f>G63*(1+$I$12)</f>
        <v>38.659999999999997</v>
      </c>
      <c r="I63" s="300">
        <f t="shared" ref="I63:I65" si="7">F63*H63</f>
        <v>444.59</v>
      </c>
      <c r="J63" s="342"/>
      <c r="K63" s="34"/>
      <c r="L63" s="34"/>
      <c r="M63" s="23"/>
      <c r="N63" s="23"/>
      <c r="Q63" s="13"/>
      <c r="R63" s="13"/>
    </row>
    <row r="64" spans="1:18" ht="47.25">
      <c r="A64" s="310" t="str">
        <f>'Planilha SEM Desonerado'!A64</f>
        <v>7.2.2</v>
      </c>
      <c r="B64" s="295" t="s">
        <v>35</v>
      </c>
      <c r="C64" s="295">
        <v>94263</v>
      </c>
      <c r="D64" s="296" t="s">
        <v>184</v>
      </c>
      <c r="E64" s="295" t="s">
        <v>2</v>
      </c>
      <c r="F64" s="298">
        <f>'Memoria calculo '!J210</f>
        <v>255.62</v>
      </c>
      <c r="G64" s="299">
        <f>$G$39</f>
        <v>19.78</v>
      </c>
      <c r="H64" s="309">
        <f>G64*(1+$I$12)</f>
        <v>25.13</v>
      </c>
      <c r="I64" s="300">
        <f t="shared" si="7"/>
        <v>6423.73</v>
      </c>
      <c r="J64" s="342"/>
      <c r="K64" s="34"/>
      <c r="L64" s="34"/>
      <c r="M64" s="23"/>
      <c r="N64" s="23"/>
      <c r="Q64" s="13"/>
      <c r="R64" s="13"/>
    </row>
    <row r="65" spans="1:18" ht="15.75">
      <c r="A65" s="310" t="str">
        <f>'Planilha SEM Desonerado'!A65</f>
        <v>7.2.3</v>
      </c>
      <c r="B65" s="295" t="s">
        <v>35</v>
      </c>
      <c r="C65" s="295">
        <v>83693</v>
      </c>
      <c r="D65" s="296" t="s">
        <v>143</v>
      </c>
      <c r="E65" s="295" t="s">
        <v>20</v>
      </c>
      <c r="F65" s="298">
        <f>'Memoria calculo '!J216</f>
        <v>71.569999999999993</v>
      </c>
      <c r="G65" s="299">
        <f>$G$40</f>
        <v>2.79</v>
      </c>
      <c r="H65" s="309">
        <f>G65*(1+$I$12)</f>
        <v>3.54</v>
      </c>
      <c r="I65" s="300">
        <f t="shared" si="7"/>
        <v>253.36</v>
      </c>
      <c r="J65" s="342"/>
      <c r="K65" s="34"/>
      <c r="L65" s="34"/>
      <c r="M65" s="23"/>
      <c r="N65" s="23"/>
      <c r="Q65" s="13"/>
      <c r="R65" s="13"/>
    </row>
    <row r="66" spans="1:18" ht="15.75">
      <c r="A66" s="310"/>
      <c r="B66" s="295"/>
      <c r="C66" s="295"/>
      <c r="D66" s="301" t="s">
        <v>21</v>
      </c>
      <c r="E66" s="297"/>
      <c r="F66" s="298"/>
      <c r="G66" s="312"/>
      <c r="H66" s="299"/>
      <c r="I66" s="306">
        <f>SUM(I61:I65)</f>
        <v>72146.3</v>
      </c>
      <c r="J66" s="342"/>
      <c r="K66" s="34"/>
      <c r="L66" s="34"/>
      <c r="M66" s="23"/>
      <c r="N66" s="23"/>
      <c r="Q66" s="13"/>
      <c r="R66" s="13"/>
    </row>
    <row r="67" spans="1:18" ht="15.75">
      <c r="A67" s="581" t="str">
        <f>'Planilha SEM Desonerado'!A67</f>
        <v>8.0</v>
      </c>
      <c r="B67" s="291"/>
      <c r="C67" s="291"/>
      <c r="D67" s="292" t="s">
        <v>27</v>
      </c>
      <c r="E67" s="291"/>
      <c r="F67" s="293"/>
      <c r="G67" s="307"/>
      <c r="H67" s="308"/>
      <c r="I67" s="308"/>
      <c r="J67" s="342"/>
      <c r="K67" s="34"/>
      <c r="L67" s="34"/>
      <c r="M67" s="23"/>
      <c r="N67" s="23"/>
      <c r="Q67" s="13"/>
      <c r="R67" s="13"/>
    </row>
    <row r="68" spans="1:18" ht="15.75">
      <c r="A68" s="310" t="str">
        <f>'Planilha SEM Desonerado'!A68</f>
        <v>8.1</v>
      </c>
      <c r="B68" s="295" t="s">
        <v>568</v>
      </c>
      <c r="C68" s="295">
        <v>5157</v>
      </c>
      <c r="D68" s="313" t="s">
        <v>174</v>
      </c>
      <c r="E68" s="297" t="s">
        <v>370</v>
      </c>
      <c r="F68" s="298">
        <f>'Memoria calculo '!J223</f>
        <v>2</v>
      </c>
      <c r="G68" s="299">
        <f>$G$43</f>
        <v>2.2999999999999998</v>
      </c>
      <c r="H68" s="309">
        <f>G68*(1+$I$12)</f>
        <v>2.92</v>
      </c>
      <c r="I68" s="300">
        <f t="shared" ref="I68:I71" si="8">F68*H68</f>
        <v>5.84</v>
      </c>
      <c r="J68" s="342"/>
      <c r="K68" s="34"/>
      <c r="L68" s="34"/>
      <c r="M68" s="23"/>
      <c r="N68" s="23"/>
      <c r="Q68" s="13"/>
      <c r="R68" s="13"/>
    </row>
    <row r="69" spans="1:18" ht="31.5">
      <c r="A69" s="310" t="str">
        <f>'Planilha SEM Desonerado'!A69</f>
        <v>8.2</v>
      </c>
      <c r="B69" s="295" t="s">
        <v>423</v>
      </c>
      <c r="C69" s="295">
        <v>5213440</v>
      </c>
      <c r="D69" s="296" t="s">
        <v>424</v>
      </c>
      <c r="E69" s="297" t="s">
        <v>370</v>
      </c>
      <c r="F69" s="372">
        <f>'Memoria calculo '!J228</f>
        <v>2</v>
      </c>
      <c r="G69" s="299">
        <f>$G$44</f>
        <v>160.13</v>
      </c>
      <c r="H69" s="309">
        <f t="shared" ref="H69:H71" si="9">G69*(1+$I$12)</f>
        <v>203.46</v>
      </c>
      <c r="I69" s="300">
        <f t="shared" si="8"/>
        <v>406.92</v>
      </c>
      <c r="J69" s="342"/>
      <c r="K69" s="34"/>
      <c r="L69" s="34"/>
      <c r="M69" s="23"/>
      <c r="N69" s="23"/>
      <c r="Q69" s="13"/>
      <c r="R69" s="13"/>
    </row>
    <row r="70" spans="1:18" ht="31.5">
      <c r="A70" s="310" t="str">
        <f>'Planilha SEM Desonerado'!A70</f>
        <v>8.3</v>
      </c>
      <c r="B70" s="295" t="s">
        <v>423</v>
      </c>
      <c r="C70" s="295">
        <v>5216111</v>
      </c>
      <c r="D70" s="296" t="s">
        <v>426</v>
      </c>
      <c r="E70" s="297" t="s">
        <v>370</v>
      </c>
      <c r="F70" s="372">
        <f>'Memoria calculo '!J234</f>
        <v>2</v>
      </c>
      <c r="G70" s="299">
        <f>$G$45</f>
        <v>122.04</v>
      </c>
      <c r="H70" s="309">
        <f t="shared" si="9"/>
        <v>155.06</v>
      </c>
      <c r="I70" s="300">
        <f t="shared" si="8"/>
        <v>310.12</v>
      </c>
      <c r="J70" s="342"/>
      <c r="K70" s="34"/>
      <c r="L70" s="34"/>
      <c r="M70" s="23"/>
      <c r="N70" s="23"/>
      <c r="Q70" s="13"/>
      <c r="R70" s="13"/>
    </row>
    <row r="71" spans="1:18" ht="15.75">
      <c r="A71" s="310" t="str">
        <f>'Planilha SEM Desonerado'!A71</f>
        <v>8.4</v>
      </c>
      <c r="B71" s="295" t="s">
        <v>35</v>
      </c>
      <c r="C71" s="295" t="s">
        <v>428</v>
      </c>
      <c r="D71" s="313" t="s">
        <v>429</v>
      </c>
      <c r="E71" s="297" t="s">
        <v>370</v>
      </c>
      <c r="F71" s="372">
        <f>'Memoria calculo '!J240</f>
        <v>2</v>
      </c>
      <c r="G71" s="299">
        <f>$G$46</f>
        <v>92.5</v>
      </c>
      <c r="H71" s="309">
        <f t="shared" si="9"/>
        <v>117.53</v>
      </c>
      <c r="I71" s="300">
        <f t="shared" si="8"/>
        <v>235.06</v>
      </c>
      <c r="J71" s="342"/>
      <c r="K71" s="34"/>
      <c r="L71" s="34"/>
      <c r="M71" s="23"/>
      <c r="N71" s="23"/>
      <c r="Q71" s="13"/>
      <c r="R71" s="13"/>
    </row>
    <row r="72" spans="1:18" ht="15.75">
      <c r="A72" s="315"/>
      <c r="B72" s="315"/>
      <c r="C72" s="315"/>
      <c r="D72" s="316" t="s">
        <v>21</v>
      </c>
      <c r="E72" s="317"/>
      <c r="F72" s="318"/>
      <c r="G72" s="319"/>
      <c r="H72" s="320"/>
      <c r="I72" s="321">
        <f>SUM(I68:I71)</f>
        <v>957.94</v>
      </c>
      <c r="J72" s="342"/>
      <c r="K72" s="34"/>
      <c r="L72" s="34"/>
      <c r="M72" s="23"/>
      <c r="N72" s="23"/>
      <c r="Q72" s="13"/>
      <c r="R72" s="13"/>
    </row>
    <row r="73" spans="1:18" ht="15.75">
      <c r="A73" s="586"/>
      <c r="B73" s="248"/>
      <c r="C73" s="248"/>
      <c r="D73" s="330"/>
      <c r="E73" s="331"/>
      <c r="F73" s="332"/>
      <c r="G73" s="333"/>
      <c r="H73" s="579" t="s">
        <v>376</v>
      </c>
      <c r="I73" s="580">
        <f>SUM(I53:I72)/2</f>
        <v>74274.14</v>
      </c>
      <c r="J73" s="349">
        <v>267973.28999999998</v>
      </c>
      <c r="K73" s="34">
        <f>I73-J73</f>
        <v>-193699.15</v>
      </c>
      <c r="L73" s="34"/>
      <c r="M73" s="23"/>
      <c r="N73" s="23"/>
      <c r="Q73" s="13"/>
      <c r="R73" s="13"/>
    </row>
    <row r="74" spans="1:18" ht="15.75" customHeight="1">
      <c r="A74" s="808" t="str">
        <f>'Planilha SEM Desonerado'!A74</f>
        <v>RUA ANTONIO JUVINO DA SILVA</v>
      </c>
      <c r="B74" s="808"/>
      <c r="C74" s="808"/>
      <c r="D74" s="808"/>
      <c r="E74" s="808"/>
      <c r="F74" s="808"/>
      <c r="G74" s="808"/>
      <c r="H74" s="808"/>
      <c r="I74" s="808"/>
      <c r="J74" s="342"/>
      <c r="K74" s="34"/>
      <c r="L74" s="34"/>
      <c r="M74" s="23"/>
      <c r="N74" s="23"/>
      <c r="Q74" s="13"/>
      <c r="R74" s="13"/>
    </row>
    <row r="75" spans="1:18" ht="15.75">
      <c r="A75" s="581" t="str">
        <f>'Planilha SEM Desonerado'!A75</f>
        <v>9.0</v>
      </c>
      <c r="B75" s="581"/>
      <c r="C75" s="581"/>
      <c r="D75" s="582" t="s">
        <v>257</v>
      </c>
      <c r="E75" s="581"/>
      <c r="F75" s="583"/>
      <c r="G75" s="584"/>
      <c r="H75" s="585"/>
      <c r="I75" s="585"/>
      <c r="J75" s="342"/>
      <c r="K75" s="34"/>
      <c r="L75" s="34"/>
      <c r="M75" s="23"/>
      <c r="N75" s="23"/>
      <c r="Q75" s="13"/>
      <c r="R75" s="13"/>
    </row>
    <row r="76" spans="1:18" ht="15.75">
      <c r="A76" s="310" t="str">
        <f>'Planilha SEM Desonerado'!A76</f>
        <v>9.1</v>
      </c>
      <c r="B76" s="310"/>
      <c r="C76" s="310"/>
      <c r="D76" s="311" t="s">
        <v>7</v>
      </c>
      <c r="E76" s="297"/>
      <c r="F76" s="298"/>
      <c r="G76" s="312"/>
      <c r="H76" s="299"/>
      <c r="I76" s="300"/>
      <c r="J76" s="342"/>
      <c r="K76" s="34"/>
      <c r="L76" s="34"/>
      <c r="M76" s="25"/>
      <c r="N76" s="23"/>
      <c r="Q76" s="13"/>
      <c r="R76" s="13"/>
    </row>
    <row r="77" spans="1:18" ht="15.75">
      <c r="A77" s="310" t="str">
        <f>'Planilha SEM Desonerado'!A77</f>
        <v>9.1.1</v>
      </c>
      <c r="B77" s="310"/>
      <c r="C77" s="310"/>
      <c r="D77" s="311" t="s">
        <v>40</v>
      </c>
      <c r="E77" s="297"/>
      <c r="F77" s="298"/>
      <c r="G77" s="312"/>
      <c r="H77" s="299"/>
      <c r="I77" s="300"/>
      <c r="J77" s="342"/>
      <c r="K77" s="34"/>
      <c r="L77" s="34"/>
      <c r="M77" s="25"/>
      <c r="N77" s="23"/>
      <c r="Q77" s="13"/>
      <c r="R77" s="13"/>
    </row>
    <row r="78" spans="1:18" ht="15.75">
      <c r="A78" s="310" t="str">
        <f>'Planilha SEM Desonerado'!A78</f>
        <v>9.1.1.2</v>
      </c>
      <c r="B78" s="295" t="s">
        <v>35</v>
      </c>
      <c r="C78" s="295">
        <v>78472</v>
      </c>
      <c r="D78" s="313" t="s">
        <v>117</v>
      </c>
      <c r="E78" s="297" t="s">
        <v>20</v>
      </c>
      <c r="F78" s="298">
        <f>'Memoria calculo '!J252</f>
        <v>1494.16</v>
      </c>
      <c r="G78" s="299">
        <f>$G$28</f>
        <v>0.32</v>
      </c>
      <c r="H78" s="309">
        <f>G78*(1+$I$12)</f>
        <v>0.41</v>
      </c>
      <c r="I78" s="300">
        <f>F78*H78</f>
        <v>612.61</v>
      </c>
      <c r="J78" s="342"/>
      <c r="K78" s="34"/>
      <c r="L78" s="34"/>
      <c r="M78" s="25"/>
      <c r="N78" s="23"/>
      <c r="Q78" s="13"/>
      <c r="R78" s="13"/>
    </row>
    <row r="79" spans="1:18" ht="15.75">
      <c r="A79" s="310" t="str">
        <f>'Planilha SEM Desonerado'!A79</f>
        <v>9.2</v>
      </c>
      <c r="B79" s="310"/>
      <c r="C79" s="310"/>
      <c r="D79" s="311" t="s">
        <v>41</v>
      </c>
      <c r="E79" s="297"/>
      <c r="F79" s="298"/>
      <c r="G79" s="312"/>
      <c r="H79" s="299"/>
      <c r="I79" s="300"/>
      <c r="J79" s="342"/>
      <c r="K79" s="34"/>
      <c r="L79" s="34"/>
      <c r="M79" s="25"/>
      <c r="N79" s="23"/>
      <c r="Q79" s="13"/>
      <c r="R79" s="13"/>
    </row>
    <row r="80" spans="1:18" ht="15.75">
      <c r="A80" s="310" t="str">
        <f>'Planilha SEM Desonerado'!A80</f>
        <v>9.2.1</v>
      </c>
      <c r="B80" s="295" t="s">
        <v>35</v>
      </c>
      <c r="C80" s="295" t="s">
        <v>163</v>
      </c>
      <c r="D80" s="296" t="s">
        <v>164</v>
      </c>
      <c r="E80" s="297" t="s">
        <v>36</v>
      </c>
      <c r="F80" s="298">
        <f>'Memoria calculo '!J279</f>
        <v>134.41999999999999</v>
      </c>
      <c r="G80" s="299">
        <f>$G$30</f>
        <v>1.4</v>
      </c>
      <c r="H80" s="309">
        <f>G80*(1+$I$12)</f>
        <v>1.78</v>
      </c>
      <c r="I80" s="300">
        <f>F80*H80</f>
        <v>239.27</v>
      </c>
      <c r="J80" s="342"/>
      <c r="K80" s="34"/>
      <c r="L80" s="34"/>
      <c r="M80" s="25"/>
      <c r="N80" s="23"/>
      <c r="Q80" s="13"/>
      <c r="R80" s="13"/>
    </row>
    <row r="81" spans="1:18" ht="15.75">
      <c r="A81" s="310" t="str">
        <f>'Planilha SEM Desonerado'!A81</f>
        <v>9.3</v>
      </c>
      <c r="B81" s="310"/>
      <c r="C81" s="310"/>
      <c r="D81" s="311" t="s">
        <v>39</v>
      </c>
      <c r="E81" s="297"/>
      <c r="F81" s="298"/>
      <c r="G81" s="312"/>
      <c r="H81" s="299"/>
      <c r="I81" s="300"/>
      <c r="J81" s="342"/>
      <c r="K81" s="34"/>
      <c r="L81" s="34"/>
      <c r="M81" s="25"/>
      <c r="N81" s="23"/>
      <c r="Q81" s="13"/>
      <c r="R81" s="13"/>
    </row>
    <row r="82" spans="1:18" ht="31.5">
      <c r="A82" s="310" t="str">
        <f>'Planilha SEM Desonerado'!A82</f>
        <v>9.3.1</v>
      </c>
      <c r="B82" s="295" t="s">
        <v>35</v>
      </c>
      <c r="C82" s="295" t="s">
        <v>37</v>
      </c>
      <c r="D82" s="296" t="s">
        <v>118</v>
      </c>
      <c r="E82" s="295" t="s">
        <v>36</v>
      </c>
      <c r="F82" s="298">
        <f>'Memoria calculo '!J284</f>
        <v>147.01</v>
      </c>
      <c r="G82" s="299">
        <v>1.6</v>
      </c>
      <c r="H82" s="309">
        <f>G82*(1+$I$12)</f>
        <v>2.0299999999999998</v>
      </c>
      <c r="I82" s="300">
        <f>F82*H82</f>
        <v>298.43</v>
      </c>
      <c r="J82" s="342"/>
      <c r="K82" s="34"/>
      <c r="L82" s="34"/>
      <c r="M82" s="25"/>
      <c r="N82" s="23"/>
      <c r="Q82" s="13"/>
      <c r="R82" s="13"/>
    </row>
    <row r="83" spans="1:18" ht="31.5">
      <c r="A83" s="310" t="str">
        <f>'Planilha SEM Desonerado'!A83</f>
        <v>9.3.2</v>
      </c>
      <c r="B83" s="295" t="s">
        <v>35</v>
      </c>
      <c r="C83" s="295">
        <v>95427</v>
      </c>
      <c r="D83" s="296" t="s">
        <v>439</v>
      </c>
      <c r="E83" s="295" t="s">
        <v>38</v>
      </c>
      <c r="F83" s="298">
        <f>'Memoria calculo '!J289</f>
        <v>1131.98</v>
      </c>
      <c r="G83" s="299">
        <v>0.59</v>
      </c>
      <c r="H83" s="309">
        <f>G83*(1+$I$12)</f>
        <v>0.75</v>
      </c>
      <c r="I83" s="300">
        <f>F83*H83</f>
        <v>848.99</v>
      </c>
      <c r="J83" s="342"/>
      <c r="K83" s="34"/>
      <c r="L83" s="34"/>
      <c r="M83" s="25"/>
      <c r="N83" s="23"/>
      <c r="Q83" s="13"/>
      <c r="R83" s="13"/>
    </row>
    <row r="84" spans="1:18" ht="15.75">
      <c r="A84" s="310"/>
      <c r="B84" s="295"/>
      <c r="C84" s="295"/>
      <c r="D84" s="301" t="s">
        <v>21</v>
      </c>
      <c r="E84" s="295"/>
      <c r="F84" s="298"/>
      <c r="G84" s="299"/>
      <c r="H84" s="299"/>
      <c r="I84" s="304">
        <f>SUM(I78:I83)</f>
        <v>1999.3</v>
      </c>
      <c r="J84" s="342"/>
      <c r="K84" s="34"/>
      <c r="L84" s="34"/>
      <c r="M84" s="25"/>
      <c r="N84" s="23"/>
      <c r="Q84" s="13"/>
      <c r="R84" s="13"/>
    </row>
    <row r="85" spans="1:18" ht="15.75">
      <c r="A85" s="581" t="str">
        <f>'Planilha SEM Desonerado'!A85</f>
        <v>10.0</v>
      </c>
      <c r="B85" s="291"/>
      <c r="C85" s="291"/>
      <c r="D85" s="292" t="s">
        <v>232</v>
      </c>
      <c r="E85" s="291"/>
      <c r="F85" s="293"/>
      <c r="G85" s="307"/>
      <c r="H85" s="308"/>
      <c r="I85" s="308"/>
      <c r="J85" s="342"/>
      <c r="K85" s="34"/>
      <c r="L85" s="34"/>
      <c r="M85" s="25"/>
      <c r="N85" s="23"/>
      <c r="Q85" s="13"/>
      <c r="R85" s="13"/>
    </row>
    <row r="86" spans="1:18" ht="31.5">
      <c r="A86" s="310" t="str">
        <f>'Planilha SEM Desonerado'!A86</f>
        <v>10.1</v>
      </c>
      <c r="B86" s="295" t="s">
        <v>575</v>
      </c>
      <c r="C86" s="295"/>
      <c r="D86" s="296" t="s">
        <v>119</v>
      </c>
      <c r="E86" s="295" t="s">
        <v>20</v>
      </c>
      <c r="F86" s="298">
        <f>'Memoria calculo '!J296</f>
        <v>1494.16</v>
      </c>
      <c r="G86" s="314">
        <f>$G$36</f>
        <v>57.2</v>
      </c>
      <c r="H86" s="309">
        <f>G86*(1+$I$12)</f>
        <v>72.680000000000007</v>
      </c>
      <c r="I86" s="300">
        <f>F86*H86</f>
        <v>108595.55</v>
      </c>
      <c r="J86" s="342"/>
      <c r="K86" s="34"/>
      <c r="L86" s="34"/>
      <c r="M86" s="25"/>
      <c r="N86" s="23"/>
      <c r="Q86" s="13"/>
      <c r="R86" s="13"/>
    </row>
    <row r="87" spans="1:18" ht="15.75">
      <c r="A87" s="310" t="str">
        <f>'Planilha SEM Desonerado'!A87</f>
        <v>10.2</v>
      </c>
      <c r="B87" s="310"/>
      <c r="C87" s="310"/>
      <c r="D87" s="311" t="s">
        <v>30</v>
      </c>
      <c r="E87" s="297"/>
      <c r="F87" s="298"/>
      <c r="G87" s="312"/>
      <c r="H87" s="299"/>
      <c r="I87" s="300"/>
      <c r="J87" s="342"/>
      <c r="K87" s="34"/>
      <c r="L87" s="34"/>
      <c r="M87" s="23"/>
      <c r="N87" s="23"/>
      <c r="Q87" s="13"/>
      <c r="R87" s="13"/>
    </row>
    <row r="88" spans="1:18" ht="15.75">
      <c r="A88" s="310" t="str">
        <f>'Planilha SEM Desonerado'!A88</f>
        <v>10.2.1</v>
      </c>
      <c r="B88" s="295" t="s">
        <v>35</v>
      </c>
      <c r="C88" s="295">
        <v>96995</v>
      </c>
      <c r="D88" s="296" t="s">
        <v>142</v>
      </c>
      <c r="E88" s="297" t="s">
        <v>36</v>
      </c>
      <c r="F88" s="298">
        <f>'Memoria calculo '!J303</f>
        <v>16.809999999999999</v>
      </c>
      <c r="G88" s="299">
        <f>$G$38</f>
        <v>30.43</v>
      </c>
      <c r="H88" s="309">
        <f>G88*(1+$I$12)</f>
        <v>38.659999999999997</v>
      </c>
      <c r="I88" s="300">
        <f t="shared" ref="I88:I90" si="10">F88*H88</f>
        <v>649.87</v>
      </c>
      <c r="J88" s="342"/>
      <c r="K88" s="34"/>
      <c r="L88" s="34"/>
      <c r="M88" s="23"/>
      <c r="N88" s="23"/>
      <c r="Q88" s="13"/>
      <c r="R88" s="13"/>
    </row>
    <row r="89" spans="1:18" ht="47.25">
      <c r="A89" s="310" t="str">
        <f>'Planilha SEM Desonerado'!A89</f>
        <v>10.2.2</v>
      </c>
      <c r="B89" s="295" t="s">
        <v>35</v>
      </c>
      <c r="C89" s="295">
        <v>94263</v>
      </c>
      <c r="D89" s="296" t="s">
        <v>184</v>
      </c>
      <c r="E89" s="295" t="s">
        <v>2</v>
      </c>
      <c r="F89" s="298">
        <f>'Memoria calculo '!J308</f>
        <v>373.54</v>
      </c>
      <c r="G89" s="299">
        <f>$G$39</f>
        <v>19.78</v>
      </c>
      <c r="H89" s="309">
        <f>G89*(1+$I$12)</f>
        <v>25.13</v>
      </c>
      <c r="I89" s="300">
        <f t="shared" si="10"/>
        <v>9387.06</v>
      </c>
      <c r="J89" s="342"/>
      <c r="K89" s="34"/>
      <c r="L89" s="34"/>
      <c r="M89" s="23"/>
      <c r="N89" s="23"/>
      <c r="Q89" s="13"/>
      <c r="R89" s="13"/>
    </row>
    <row r="90" spans="1:18" ht="15.75">
      <c r="A90" s="310" t="str">
        <f>'Planilha SEM Desonerado'!A90</f>
        <v>10.2.3</v>
      </c>
      <c r="B90" s="295" t="s">
        <v>35</v>
      </c>
      <c r="C90" s="295">
        <v>83693</v>
      </c>
      <c r="D90" s="296" t="s">
        <v>143</v>
      </c>
      <c r="E90" s="295" t="s">
        <v>20</v>
      </c>
      <c r="F90" s="298">
        <f>'Memoria calculo '!J314</f>
        <v>104.59</v>
      </c>
      <c r="G90" s="299">
        <f>$G$40</f>
        <v>2.79</v>
      </c>
      <c r="H90" s="309">
        <f>G90*(1+$I$12)</f>
        <v>3.54</v>
      </c>
      <c r="I90" s="300">
        <f t="shared" si="10"/>
        <v>370.25</v>
      </c>
      <c r="J90" s="342"/>
      <c r="K90" s="34"/>
      <c r="L90" s="34"/>
      <c r="M90" s="23"/>
      <c r="N90" s="23"/>
      <c r="Q90" s="13"/>
      <c r="R90" s="13"/>
    </row>
    <row r="91" spans="1:18" ht="15.75">
      <c r="A91" s="310"/>
      <c r="B91" s="295"/>
      <c r="C91" s="295"/>
      <c r="D91" s="301" t="s">
        <v>21</v>
      </c>
      <c r="E91" s="297"/>
      <c r="F91" s="298"/>
      <c r="G91" s="312"/>
      <c r="H91" s="299"/>
      <c r="I91" s="306">
        <f>SUM(I86:I90)</f>
        <v>119002.73</v>
      </c>
      <c r="J91" s="342"/>
      <c r="K91" s="34"/>
      <c r="L91" s="34"/>
      <c r="M91" s="23"/>
      <c r="N91" s="23"/>
      <c r="Q91" s="13"/>
      <c r="R91" s="13"/>
    </row>
    <row r="92" spans="1:18" ht="15.75">
      <c r="A92" s="581" t="str">
        <f>'Planilha SEM Desonerado'!A92</f>
        <v>11.0</v>
      </c>
      <c r="B92" s="291"/>
      <c r="C92" s="291"/>
      <c r="D92" s="292" t="s">
        <v>27</v>
      </c>
      <c r="E92" s="291"/>
      <c r="F92" s="293"/>
      <c r="G92" s="307"/>
      <c r="H92" s="308"/>
      <c r="I92" s="308"/>
      <c r="J92" s="342"/>
      <c r="K92" s="34"/>
      <c r="L92" s="34"/>
      <c r="M92" s="23"/>
      <c r="N92" s="23"/>
      <c r="Q92" s="13"/>
      <c r="R92" s="13"/>
    </row>
    <row r="93" spans="1:18" ht="15.75">
      <c r="A93" s="310" t="str">
        <f>'Planilha SEM Desonerado'!A93</f>
        <v>11.1</v>
      </c>
      <c r="B93" s="295" t="s">
        <v>568</v>
      </c>
      <c r="C93" s="295">
        <v>5157</v>
      </c>
      <c r="D93" s="313" t="s">
        <v>174</v>
      </c>
      <c r="E93" s="297" t="s">
        <v>370</v>
      </c>
      <c r="F93" s="298">
        <f>'Memoria calculo '!J321</f>
        <v>2</v>
      </c>
      <c r="G93" s="299">
        <f>$G$43</f>
        <v>2.2999999999999998</v>
      </c>
      <c r="H93" s="309">
        <f>G93*(1+$I$12)</f>
        <v>2.92</v>
      </c>
      <c r="I93" s="300">
        <f t="shared" ref="I93:I96" si="11">F93*H93</f>
        <v>5.84</v>
      </c>
      <c r="J93" s="342"/>
      <c r="K93" s="34"/>
      <c r="L93" s="34"/>
      <c r="M93" s="23"/>
      <c r="N93" s="23"/>
      <c r="Q93" s="13"/>
      <c r="R93" s="13"/>
    </row>
    <row r="94" spans="1:18" ht="31.5">
      <c r="A94" s="310" t="str">
        <f>'Planilha SEM Desonerado'!A94</f>
        <v>11.2</v>
      </c>
      <c r="B94" s="295" t="s">
        <v>423</v>
      </c>
      <c r="C94" s="295">
        <v>5213440</v>
      </c>
      <c r="D94" s="296" t="s">
        <v>424</v>
      </c>
      <c r="E94" s="297" t="s">
        <v>370</v>
      </c>
      <c r="F94" s="372">
        <f>'Memoria calculo '!J326</f>
        <v>1</v>
      </c>
      <c r="G94" s="299">
        <f>$G$44</f>
        <v>160.13</v>
      </c>
      <c r="H94" s="309">
        <f t="shared" ref="H94:H96" si="12">G94*(1+$I$12)</f>
        <v>203.46</v>
      </c>
      <c r="I94" s="300">
        <f t="shared" si="11"/>
        <v>203.46</v>
      </c>
      <c r="J94" s="342"/>
      <c r="K94" s="34"/>
      <c r="L94" s="34"/>
      <c r="M94" s="23"/>
      <c r="N94" s="23"/>
      <c r="Q94" s="13"/>
      <c r="R94" s="13"/>
    </row>
    <row r="95" spans="1:18" ht="31.5">
      <c r="A95" s="310" t="str">
        <f>'Planilha SEM Desonerado'!A95</f>
        <v>11.3</v>
      </c>
      <c r="B95" s="295" t="s">
        <v>423</v>
      </c>
      <c r="C95" s="295">
        <v>5216111</v>
      </c>
      <c r="D95" s="296" t="s">
        <v>426</v>
      </c>
      <c r="E95" s="297" t="s">
        <v>370</v>
      </c>
      <c r="F95" s="372">
        <f>'Memoria calculo '!J332</f>
        <v>1</v>
      </c>
      <c r="G95" s="299">
        <f>$G$45</f>
        <v>122.04</v>
      </c>
      <c r="H95" s="309">
        <f t="shared" si="12"/>
        <v>155.06</v>
      </c>
      <c r="I95" s="300">
        <f t="shared" si="11"/>
        <v>155.06</v>
      </c>
      <c r="J95" s="342"/>
      <c r="K95" s="34"/>
      <c r="L95" s="34"/>
      <c r="M95" s="23"/>
      <c r="N95" s="23"/>
      <c r="Q95" s="13"/>
      <c r="R95" s="13"/>
    </row>
    <row r="96" spans="1:18" ht="15.75">
      <c r="A96" s="310" t="str">
        <f>'Planilha SEM Desonerado'!A96</f>
        <v>11.4</v>
      </c>
      <c r="B96" s="295" t="s">
        <v>35</v>
      </c>
      <c r="C96" s="295" t="s">
        <v>428</v>
      </c>
      <c r="D96" s="313" t="s">
        <v>429</v>
      </c>
      <c r="E96" s="297" t="s">
        <v>370</v>
      </c>
      <c r="F96" s="372">
        <f>'Memoria calculo '!J338</f>
        <v>2</v>
      </c>
      <c r="G96" s="299">
        <f>$G$46</f>
        <v>92.5</v>
      </c>
      <c r="H96" s="309">
        <f t="shared" si="12"/>
        <v>117.53</v>
      </c>
      <c r="I96" s="300">
        <f t="shared" si="11"/>
        <v>235.06</v>
      </c>
      <c r="J96" s="342"/>
      <c r="K96" s="34"/>
      <c r="L96" s="34"/>
      <c r="M96" s="23"/>
      <c r="N96" s="23"/>
      <c r="Q96" s="13"/>
      <c r="R96" s="13"/>
    </row>
    <row r="97" spans="1:18" ht="15.75">
      <c r="A97" s="310"/>
      <c r="B97" s="315"/>
      <c r="C97" s="315"/>
      <c r="D97" s="316" t="s">
        <v>21</v>
      </c>
      <c r="E97" s="317"/>
      <c r="F97" s="318"/>
      <c r="G97" s="319"/>
      <c r="H97" s="320"/>
      <c r="I97" s="321">
        <f>SUM(I93:I96)</f>
        <v>599.41999999999996</v>
      </c>
      <c r="J97" s="342"/>
      <c r="K97" s="34"/>
      <c r="L97" s="34"/>
      <c r="M97" s="23"/>
      <c r="N97" s="23"/>
      <c r="Q97" s="13"/>
      <c r="R97" s="13"/>
    </row>
    <row r="98" spans="1:18" ht="15.75">
      <c r="A98" s="578"/>
      <c r="B98" s="248"/>
      <c r="C98" s="248"/>
      <c r="D98" s="330"/>
      <c r="E98" s="331"/>
      <c r="F98" s="332"/>
      <c r="G98" s="333"/>
      <c r="H98" s="579" t="s">
        <v>384</v>
      </c>
      <c r="I98" s="580">
        <f>SUM(I78:I97)/2</f>
        <v>121601.45</v>
      </c>
      <c r="J98" s="342"/>
      <c r="K98" s="34"/>
      <c r="L98" s="34"/>
      <c r="M98" s="23"/>
      <c r="N98" s="23"/>
      <c r="Q98" s="13"/>
      <c r="R98" s="13"/>
    </row>
    <row r="99" spans="1:18" ht="15.75" customHeight="1">
      <c r="A99" s="808" t="str">
        <f>'Planilha SEM Desonerado'!A99</f>
        <v>RUA ANA FRANCISCA FERREIRA (TRECHO 01)</v>
      </c>
      <c r="B99" s="808"/>
      <c r="C99" s="808"/>
      <c r="D99" s="808"/>
      <c r="E99" s="808"/>
      <c r="F99" s="808"/>
      <c r="G99" s="808"/>
      <c r="H99" s="808"/>
      <c r="I99" s="808"/>
      <c r="J99" s="342"/>
      <c r="K99" s="34"/>
      <c r="L99" s="34"/>
      <c r="M99" s="23"/>
      <c r="N99" s="23"/>
      <c r="Q99" s="13"/>
      <c r="R99" s="13"/>
    </row>
    <row r="100" spans="1:18" ht="15.75">
      <c r="A100" s="581" t="str">
        <f>'Planilha SEM Desonerado'!A100</f>
        <v>12.0</v>
      </c>
      <c r="B100" s="581"/>
      <c r="C100" s="581"/>
      <c r="D100" s="582" t="s">
        <v>257</v>
      </c>
      <c r="E100" s="581"/>
      <c r="F100" s="583"/>
      <c r="G100" s="584"/>
      <c r="H100" s="585"/>
      <c r="I100" s="585"/>
      <c r="J100" s="342"/>
      <c r="K100" s="34"/>
      <c r="L100" s="34"/>
      <c r="M100" s="23"/>
      <c r="N100" s="23"/>
      <c r="Q100" s="13"/>
      <c r="R100" s="13"/>
    </row>
    <row r="101" spans="1:18" ht="15.75">
      <c r="A101" s="310" t="str">
        <f>'Planilha SEM Desonerado'!A101</f>
        <v>12.1</v>
      </c>
      <c r="B101" s="310"/>
      <c r="C101" s="310"/>
      <c r="D101" s="311" t="s">
        <v>7</v>
      </c>
      <c r="E101" s="297"/>
      <c r="F101" s="298"/>
      <c r="G101" s="312"/>
      <c r="H101" s="299"/>
      <c r="I101" s="300"/>
      <c r="J101" s="342"/>
      <c r="K101" s="34"/>
      <c r="L101" s="34"/>
      <c r="M101" s="23"/>
      <c r="N101" s="23"/>
      <c r="Q101" s="13"/>
      <c r="R101" s="13"/>
    </row>
    <row r="102" spans="1:18" ht="15.75">
      <c r="A102" s="310" t="str">
        <f>'Planilha SEM Desonerado'!A102</f>
        <v>12.1.1</v>
      </c>
      <c r="B102" s="310"/>
      <c r="C102" s="310"/>
      <c r="D102" s="311" t="s">
        <v>40</v>
      </c>
      <c r="E102" s="297"/>
      <c r="F102" s="298"/>
      <c r="G102" s="312"/>
      <c r="H102" s="299"/>
      <c r="I102" s="300"/>
      <c r="J102" s="342"/>
      <c r="K102" s="34"/>
      <c r="L102" s="34"/>
      <c r="M102" s="23"/>
      <c r="N102" s="23"/>
      <c r="Q102" s="13"/>
      <c r="R102" s="13"/>
    </row>
    <row r="103" spans="1:18" ht="15.75">
      <c r="A103" s="310" t="str">
        <f>'Planilha SEM Desonerado'!A103</f>
        <v>12.1.1.2</v>
      </c>
      <c r="B103" s="295" t="s">
        <v>35</v>
      </c>
      <c r="C103" s="295">
        <v>78472</v>
      </c>
      <c r="D103" s="313" t="s">
        <v>117</v>
      </c>
      <c r="E103" s="297" t="s">
        <v>20</v>
      </c>
      <c r="F103" s="298">
        <f>'Memoria calculo '!J351</f>
        <v>1743.78</v>
      </c>
      <c r="G103" s="299">
        <f>$G$28</f>
        <v>0.32</v>
      </c>
      <c r="H103" s="309">
        <f>G103*(1+$I$12)</f>
        <v>0.41</v>
      </c>
      <c r="I103" s="300">
        <f>F103*H103</f>
        <v>714.95</v>
      </c>
      <c r="J103" s="342"/>
      <c r="K103" s="34"/>
      <c r="L103" s="34"/>
      <c r="M103" s="23"/>
      <c r="N103" s="23"/>
      <c r="Q103" s="13"/>
      <c r="R103" s="13"/>
    </row>
    <row r="104" spans="1:18" ht="15.75">
      <c r="A104" s="310" t="str">
        <f>'Planilha SEM Desonerado'!A104</f>
        <v>12.2</v>
      </c>
      <c r="B104" s="310"/>
      <c r="C104" s="310"/>
      <c r="D104" s="311" t="s">
        <v>41</v>
      </c>
      <c r="E104" s="297"/>
      <c r="F104" s="298"/>
      <c r="G104" s="312"/>
      <c r="H104" s="299"/>
      <c r="I104" s="300"/>
      <c r="J104" s="342"/>
      <c r="K104" s="34"/>
      <c r="L104" s="34"/>
      <c r="M104" s="24"/>
      <c r="N104" s="23"/>
      <c r="Q104" s="13"/>
      <c r="R104" s="13"/>
    </row>
    <row r="105" spans="1:18" ht="15.75">
      <c r="A105" s="310" t="str">
        <f>'Planilha SEM Desonerado'!A105</f>
        <v>12.2.1</v>
      </c>
      <c r="B105" s="295" t="s">
        <v>35</v>
      </c>
      <c r="C105" s="295" t="s">
        <v>163</v>
      </c>
      <c r="D105" s="296" t="s">
        <v>164</v>
      </c>
      <c r="E105" s="297" t="s">
        <v>36</v>
      </c>
      <c r="F105" s="298">
        <f>'Memoria calculo '!J383</f>
        <v>257.18</v>
      </c>
      <c r="G105" s="299">
        <f>$G$30</f>
        <v>1.4</v>
      </c>
      <c r="H105" s="309">
        <f>G105*(1+$I$12)</f>
        <v>1.78</v>
      </c>
      <c r="I105" s="300">
        <f>F105*H105</f>
        <v>457.78</v>
      </c>
      <c r="J105" s="344"/>
      <c r="K105" s="34"/>
      <c r="L105" s="35"/>
      <c r="M105" s="23"/>
      <c r="N105" s="23"/>
      <c r="Q105" s="13"/>
      <c r="R105" s="13"/>
    </row>
    <row r="106" spans="1:18" ht="15.75">
      <c r="A106" s="310" t="str">
        <f>'Planilha SEM Desonerado'!A106</f>
        <v>12.3</v>
      </c>
      <c r="B106" s="310"/>
      <c r="C106" s="310"/>
      <c r="D106" s="311" t="s">
        <v>39</v>
      </c>
      <c r="E106" s="297"/>
      <c r="F106" s="298"/>
      <c r="G106" s="312"/>
      <c r="H106" s="299"/>
      <c r="I106" s="300"/>
      <c r="J106" s="342"/>
      <c r="K106" s="34"/>
      <c r="L106" s="34"/>
      <c r="M106" s="23"/>
      <c r="N106" s="23"/>
      <c r="Q106" s="13"/>
      <c r="R106" s="13"/>
    </row>
    <row r="107" spans="1:18" ht="31.5">
      <c r="A107" s="310" t="str">
        <f>'Planilha SEM Desonerado'!A107</f>
        <v>12.3.1</v>
      </c>
      <c r="B107" s="295" t="s">
        <v>35</v>
      </c>
      <c r="C107" s="295" t="s">
        <v>37</v>
      </c>
      <c r="D107" s="296" t="s">
        <v>118</v>
      </c>
      <c r="E107" s="295" t="s">
        <v>36</v>
      </c>
      <c r="F107" s="298">
        <f>'Memoria calculo '!J388</f>
        <v>288.77999999999997</v>
      </c>
      <c r="G107" s="299">
        <f>$G$82</f>
        <v>1.6</v>
      </c>
      <c r="H107" s="309">
        <f>G107*(1+$I$12)</f>
        <v>2.0299999999999998</v>
      </c>
      <c r="I107" s="300">
        <f>F107*H107</f>
        <v>586.22</v>
      </c>
      <c r="J107" s="342"/>
      <c r="K107" s="34"/>
      <c r="L107" s="34"/>
      <c r="M107" s="23"/>
      <c r="N107" s="23"/>
      <c r="Q107" s="13"/>
      <c r="R107" s="13"/>
    </row>
    <row r="108" spans="1:18" ht="31.5">
      <c r="A108" s="310" t="str">
        <f>'Planilha SEM Desonerado'!A108</f>
        <v>12.3.2</v>
      </c>
      <c r="B108" s="295" t="s">
        <v>35</v>
      </c>
      <c r="C108" s="295">
        <v>95427</v>
      </c>
      <c r="D108" s="296" t="s">
        <v>439</v>
      </c>
      <c r="E108" s="295" t="s">
        <v>38</v>
      </c>
      <c r="F108" s="298">
        <f>'Memoria calculo '!J393</f>
        <v>2223.61</v>
      </c>
      <c r="G108" s="299">
        <f>$G$83</f>
        <v>0.59</v>
      </c>
      <c r="H108" s="309">
        <f>G108*(1+$I$12)</f>
        <v>0.75</v>
      </c>
      <c r="I108" s="300">
        <f>F108*H108</f>
        <v>1667.71</v>
      </c>
      <c r="J108" s="342"/>
      <c r="K108" s="34"/>
      <c r="L108" s="34"/>
      <c r="M108" s="23"/>
      <c r="N108" s="23"/>
      <c r="Q108" s="13"/>
      <c r="R108" s="13"/>
    </row>
    <row r="109" spans="1:18" ht="15.75">
      <c r="A109" s="310"/>
      <c r="B109" s="295"/>
      <c r="C109" s="295"/>
      <c r="D109" s="301" t="s">
        <v>21</v>
      </c>
      <c r="E109" s="295"/>
      <c r="F109" s="298"/>
      <c r="G109" s="299"/>
      <c r="H109" s="299"/>
      <c r="I109" s="304">
        <f>SUM(I103:I108)</f>
        <v>3426.66</v>
      </c>
      <c r="J109" s="342"/>
      <c r="K109" s="34"/>
      <c r="L109" s="34"/>
      <c r="M109" s="23"/>
      <c r="N109" s="23"/>
      <c r="Q109" s="13"/>
      <c r="R109" s="13"/>
    </row>
    <row r="110" spans="1:18" ht="15.75">
      <c r="A110" s="581" t="str">
        <f>'Planilha SEM Desonerado'!A110</f>
        <v>13.0</v>
      </c>
      <c r="B110" s="291"/>
      <c r="C110" s="291"/>
      <c r="D110" s="292" t="s">
        <v>232</v>
      </c>
      <c r="E110" s="291"/>
      <c r="F110" s="293"/>
      <c r="G110" s="307"/>
      <c r="H110" s="308"/>
      <c r="I110" s="308"/>
      <c r="J110" s="342"/>
      <c r="K110" s="34"/>
      <c r="L110" s="34"/>
      <c r="M110" s="23"/>
      <c r="N110" s="23"/>
      <c r="Q110" s="13"/>
      <c r="R110" s="13"/>
    </row>
    <row r="111" spans="1:18" ht="31.5">
      <c r="A111" s="310" t="str">
        <f>'Planilha SEM Desonerado'!A111</f>
        <v>13.1</v>
      </c>
      <c r="B111" s="295" t="s">
        <v>575</v>
      </c>
      <c r="C111" s="295"/>
      <c r="D111" s="296" t="s">
        <v>119</v>
      </c>
      <c r="E111" s="295" t="s">
        <v>20</v>
      </c>
      <c r="F111" s="298">
        <f>'Memoria calculo '!J400</f>
        <v>1743.78</v>
      </c>
      <c r="G111" s="314">
        <f>$G$36</f>
        <v>57.2</v>
      </c>
      <c r="H111" s="309">
        <f>G111*(1+$I$12)</f>
        <v>72.680000000000007</v>
      </c>
      <c r="I111" s="300">
        <f>F111*H111</f>
        <v>126737.93</v>
      </c>
      <c r="J111" s="342"/>
      <c r="K111" s="34"/>
      <c r="L111" s="34"/>
      <c r="M111" s="23"/>
      <c r="N111" s="23"/>
      <c r="Q111" s="13"/>
      <c r="R111" s="13"/>
    </row>
    <row r="112" spans="1:18" ht="15.75">
      <c r="A112" s="310" t="str">
        <f>'Planilha SEM Desonerado'!A112</f>
        <v>13.2</v>
      </c>
      <c r="B112" s="310"/>
      <c r="C112" s="310"/>
      <c r="D112" s="311" t="s">
        <v>30</v>
      </c>
      <c r="E112" s="297"/>
      <c r="F112" s="298"/>
      <c r="G112" s="312"/>
      <c r="H112" s="299"/>
      <c r="I112" s="300"/>
      <c r="J112" s="342"/>
      <c r="K112" s="34"/>
      <c r="L112" s="34"/>
      <c r="M112" s="23"/>
      <c r="N112" s="23"/>
      <c r="Q112" s="13"/>
      <c r="R112" s="13"/>
    </row>
    <row r="113" spans="1:18" ht="15.75">
      <c r="A113" s="310" t="str">
        <f>'Planilha SEM Desonerado'!A113</f>
        <v>13.2.1</v>
      </c>
      <c r="B113" s="295" t="s">
        <v>35</v>
      </c>
      <c r="C113" s="295">
        <v>96995</v>
      </c>
      <c r="D113" s="296" t="s">
        <v>142</v>
      </c>
      <c r="E113" s="297" t="s">
        <v>36</v>
      </c>
      <c r="F113" s="298">
        <f>'Memoria calculo '!J407</f>
        <v>26.16</v>
      </c>
      <c r="G113" s="299">
        <f>$G$38</f>
        <v>30.43</v>
      </c>
      <c r="H113" s="309">
        <f>G113*(1+$I$12)</f>
        <v>38.659999999999997</v>
      </c>
      <c r="I113" s="300">
        <f t="shared" ref="I113:I115" si="13">F113*H113</f>
        <v>1011.35</v>
      </c>
      <c r="J113" s="342"/>
      <c r="K113" s="34"/>
      <c r="L113" s="34"/>
      <c r="M113" s="23"/>
      <c r="N113" s="23"/>
      <c r="Q113" s="13"/>
      <c r="R113" s="13"/>
    </row>
    <row r="114" spans="1:18" ht="47.25">
      <c r="A114" s="310" t="str">
        <f>'Planilha SEM Desonerado'!A114</f>
        <v>13.2.2</v>
      </c>
      <c r="B114" s="295" t="s">
        <v>35</v>
      </c>
      <c r="C114" s="295">
        <v>94263</v>
      </c>
      <c r="D114" s="296" t="s">
        <v>184</v>
      </c>
      <c r="E114" s="295" t="s">
        <v>2</v>
      </c>
      <c r="F114" s="298">
        <f>'Memoria calculo '!J412</f>
        <v>581.26</v>
      </c>
      <c r="G114" s="299">
        <f>$G$39</f>
        <v>19.78</v>
      </c>
      <c r="H114" s="309">
        <f>G114*(1+$I$12)</f>
        <v>25.13</v>
      </c>
      <c r="I114" s="300">
        <f t="shared" si="13"/>
        <v>14607.06</v>
      </c>
      <c r="J114" s="342"/>
      <c r="K114" s="34"/>
      <c r="L114" s="34"/>
      <c r="M114" s="23"/>
      <c r="N114" s="23"/>
      <c r="Q114" s="13"/>
      <c r="R114" s="13"/>
    </row>
    <row r="115" spans="1:18" ht="15.75">
      <c r="A115" s="310" t="str">
        <f>'Planilha SEM Desonerado'!A115</f>
        <v>13.2.3</v>
      </c>
      <c r="B115" s="295" t="s">
        <v>35</v>
      </c>
      <c r="C115" s="295">
        <v>83693</v>
      </c>
      <c r="D115" s="296" t="s">
        <v>143</v>
      </c>
      <c r="E115" s="295" t="s">
        <v>20</v>
      </c>
      <c r="F115" s="298">
        <f>'Memoria calculo '!J418</f>
        <v>162.75</v>
      </c>
      <c r="G115" s="299">
        <f>$G$40</f>
        <v>2.79</v>
      </c>
      <c r="H115" s="309">
        <f>G115*(1+$I$12)</f>
        <v>3.54</v>
      </c>
      <c r="I115" s="300">
        <f t="shared" si="13"/>
        <v>576.14</v>
      </c>
      <c r="J115" s="342"/>
      <c r="K115" s="34"/>
      <c r="L115" s="34"/>
      <c r="M115" s="23"/>
      <c r="N115" s="23"/>
      <c r="Q115" s="13"/>
      <c r="R115" s="13"/>
    </row>
    <row r="116" spans="1:18" ht="15.75">
      <c r="A116" s="310">
        <f>'Planilha SEM Desonerado'!A116</f>
        <v>0</v>
      </c>
      <c r="B116" s="295"/>
      <c r="C116" s="295"/>
      <c r="D116" s="301" t="s">
        <v>21</v>
      </c>
      <c r="E116" s="297"/>
      <c r="F116" s="298"/>
      <c r="G116" s="312"/>
      <c r="H116" s="299"/>
      <c r="I116" s="306">
        <f>SUM(I111:I115)</f>
        <v>142932.48000000001</v>
      </c>
      <c r="J116" s="342"/>
      <c r="K116" s="34"/>
      <c r="L116" s="34"/>
      <c r="M116" s="23"/>
      <c r="N116" s="23"/>
      <c r="Q116" s="13"/>
      <c r="R116" s="13"/>
    </row>
    <row r="117" spans="1:18" ht="15.75">
      <c r="A117" s="581" t="str">
        <f>'Planilha SEM Desonerado'!A117</f>
        <v>14.0</v>
      </c>
      <c r="B117" s="291"/>
      <c r="C117" s="291"/>
      <c r="D117" s="292" t="s">
        <v>27</v>
      </c>
      <c r="E117" s="291"/>
      <c r="F117" s="293"/>
      <c r="G117" s="307"/>
      <c r="H117" s="308"/>
      <c r="I117" s="308"/>
      <c r="J117" s="342"/>
      <c r="K117" s="34"/>
      <c r="L117" s="34"/>
      <c r="M117" s="23"/>
      <c r="N117" s="23"/>
      <c r="Q117" s="13"/>
      <c r="R117" s="13"/>
    </row>
    <row r="118" spans="1:18" ht="15.75">
      <c r="A118" s="310" t="str">
        <f>'Planilha SEM Desonerado'!A118</f>
        <v>14.1</v>
      </c>
      <c r="B118" s="295" t="s">
        <v>568</v>
      </c>
      <c r="C118" s="295">
        <v>5157</v>
      </c>
      <c r="D118" s="313" t="s">
        <v>174</v>
      </c>
      <c r="E118" s="297" t="s">
        <v>370</v>
      </c>
      <c r="F118" s="298">
        <f>'Memoria calculo '!J425</f>
        <v>2</v>
      </c>
      <c r="G118" s="299">
        <f>$G$43</f>
        <v>2.2999999999999998</v>
      </c>
      <c r="H118" s="309">
        <f>G118*(1+$I$12)</f>
        <v>2.92</v>
      </c>
      <c r="I118" s="300">
        <f t="shared" ref="I118:I121" si="14">F118*H118</f>
        <v>5.84</v>
      </c>
      <c r="J118" s="342"/>
      <c r="K118" s="34"/>
      <c r="L118" s="34"/>
      <c r="M118" s="23"/>
      <c r="N118" s="23"/>
      <c r="Q118" s="13"/>
      <c r="R118" s="13"/>
    </row>
    <row r="119" spans="1:18" ht="31.5">
      <c r="A119" s="310" t="str">
        <f>'Planilha SEM Desonerado'!A119</f>
        <v>14.2</v>
      </c>
      <c r="B119" s="295" t="s">
        <v>423</v>
      </c>
      <c r="C119" s="295">
        <v>5213440</v>
      </c>
      <c r="D119" s="296" t="s">
        <v>424</v>
      </c>
      <c r="E119" s="297" t="s">
        <v>370</v>
      </c>
      <c r="F119" s="372">
        <f>'Memoria calculo '!J430</f>
        <v>1</v>
      </c>
      <c r="G119" s="299">
        <f>$G$44</f>
        <v>160.13</v>
      </c>
      <c r="H119" s="309">
        <f t="shared" ref="H119:H121" si="15">G119*(1+$I$12)</f>
        <v>203.46</v>
      </c>
      <c r="I119" s="300">
        <f t="shared" si="14"/>
        <v>203.46</v>
      </c>
      <c r="J119" s="342"/>
      <c r="K119" s="34"/>
      <c r="L119" s="34"/>
      <c r="M119" s="23"/>
      <c r="N119" s="23"/>
      <c r="Q119" s="13"/>
      <c r="R119" s="13"/>
    </row>
    <row r="120" spans="1:18" ht="31.5">
      <c r="A120" s="310" t="str">
        <f>'Planilha SEM Desonerado'!A120</f>
        <v>14.3</v>
      </c>
      <c r="B120" s="295" t="s">
        <v>423</v>
      </c>
      <c r="C120" s="295">
        <v>5216111</v>
      </c>
      <c r="D120" s="296" t="s">
        <v>426</v>
      </c>
      <c r="E120" s="297" t="s">
        <v>370</v>
      </c>
      <c r="F120" s="372">
        <f>'Memoria calculo '!J436</f>
        <v>1</v>
      </c>
      <c r="G120" s="299">
        <f>$G$45</f>
        <v>122.04</v>
      </c>
      <c r="H120" s="309">
        <f t="shared" si="15"/>
        <v>155.06</v>
      </c>
      <c r="I120" s="300">
        <f t="shared" si="14"/>
        <v>155.06</v>
      </c>
      <c r="J120" s="342"/>
      <c r="K120" s="34"/>
      <c r="L120" s="34"/>
      <c r="M120" s="23"/>
      <c r="N120" s="23"/>
      <c r="Q120" s="13"/>
      <c r="R120" s="13"/>
    </row>
    <row r="121" spans="1:18" ht="15.75">
      <c r="A121" s="310" t="str">
        <f>'Planilha SEM Desonerado'!A121</f>
        <v>14.4</v>
      </c>
      <c r="B121" s="295" t="s">
        <v>35</v>
      </c>
      <c r="C121" s="295" t="s">
        <v>428</v>
      </c>
      <c r="D121" s="313" t="s">
        <v>429</v>
      </c>
      <c r="E121" s="297" t="s">
        <v>370</v>
      </c>
      <c r="F121" s="372">
        <f>'Memoria calculo '!J442</f>
        <v>1</v>
      </c>
      <c r="G121" s="299">
        <f>$G$46</f>
        <v>92.5</v>
      </c>
      <c r="H121" s="309">
        <f t="shared" si="15"/>
        <v>117.53</v>
      </c>
      <c r="I121" s="300">
        <f t="shared" si="14"/>
        <v>117.53</v>
      </c>
      <c r="J121" s="342"/>
      <c r="K121" s="34"/>
      <c r="L121" s="34"/>
      <c r="M121" s="23"/>
      <c r="N121" s="23"/>
      <c r="Q121" s="13"/>
      <c r="R121" s="13"/>
    </row>
    <row r="122" spans="1:18" ht="15.75">
      <c r="A122" s="315"/>
      <c r="B122" s="315"/>
      <c r="C122" s="315"/>
      <c r="D122" s="316" t="s">
        <v>21</v>
      </c>
      <c r="E122" s="317"/>
      <c r="F122" s="318"/>
      <c r="G122" s="319"/>
      <c r="H122" s="320"/>
      <c r="I122" s="321">
        <f>SUM(I118:I121)</f>
        <v>481.89</v>
      </c>
      <c r="J122" s="342"/>
      <c r="K122" s="34"/>
      <c r="L122" s="34"/>
      <c r="M122" s="23"/>
      <c r="N122" s="23"/>
      <c r="Q122" s="13"/>
      <c r="R122" s="13"/>
    </row>
    <row r="123" spans="1:18" ht="15.75">
      <c r="A123" s="586"/>
      <c r="B123" s="248"/>
      <c r="C123" s="248"/>
      <c r="D123" s="330"/>
      <c r="E123" s="331"/>
      <c r="F123" s="332"/>
      <c r="G123" s="333"/>
      <c r="H123" s="579" t="s">
        <v>564</v>
      </c>
      <c r="I123" s="580">
        <f>SUM(I103:I122)/2</f>
        <v>146841.03</v>
      </c>
      <c r="J123" s="342"/>
      <c r="K123" s="34"/>
      <c r="L123" s="34"/>
      <c r="M123" s="23"/>
      <c r="N123" s="23"/>
      <c r="Q123" s="13"/>
      <c r="R123" s="13"/>
    </row>
    <row r="124" spans="1:18" ht="15.75" customHeight="1">
      <c r="A124" s="808" t="str">
        <f>'Planilha SEM Desonerado'!A124</f>
        <v>RUA ANA FRANCISCA FERREIRA (TRECHO 02)</v>
      </c>
      <c r="B124" s="808"/>
      <c r="C124" s="808"/>
      <c r="D124" s="808"/>
      <c r="E124" s="808"/>
      <c r="F124" s="808"/>
      <c r="G124" s="808"/>
      <c r="H124" s="808"/>
      <c r="I124" s="808"/>
      <c r="J124" s="342"/>
      <c r="K124" s="34"/>
      <c r="L124" s="34"/>
      <c r="M124" s="23"/>
      <c r="N124" s="23"/>
      <c r="Q124" s="13"/>
      <c r="R124" s="13"/>
    </row>
    <row r="125" spans="1:18" ht="15.75">
      <c r="A125" s="581" t="str">
        <f>'Planilha SEM Desonerado'!A125</f>
        <v>15.0</v>
      </c>
      <c r="B125" s="581"/>
      <c r="C125" s="581"/>
      <c r="D125" s="582" t="s">
        <v>257</v>
      </c>
      <c r="E125" s="581"/>
      <c r="F125" s="583"/>
      <c r="G125" s="584"/>
      <c r="H125" s="585"/>
      <c r="I125" s="585"/>
      <c r="J125" s="342"/>
      <c r="K125" s="34"/>
      <c r="L125" s="34"/>
      <c r="M125" s="23"/>
      <c r="N125" s="23"/>
      <c r="Q125" s="13"/>
      <c r="R125" s="13"/>
    </row>
    <row r="126" spans="1:18" ht="15.75">
      <c r="A126" s="310" t="str">
        <f>'Planilha SEM Desonerado'!A126</f>
        <v>15.1</v>
      </c>
      <c r="B126" s="310"/>
      <c r="C126" s="310"/>
      <c r="D126" s="311" t="s">
        <v>7</v>
      </c>
      <c r="E126" s="297"/>
      <c r="F126" s="298"/>
      <c r="G126" s="312"/>
      <c r="H126" s="299"/>
      <c r="I126" s="300"/>
      <c r="J126" s="342"/>
      <c r="K126" s="34"/>
      <c r="L126" s="34"/>
      <c r="M126" s="23"/>
      <c r="N126" s="23"/>
      <c r="Q126" s="13"/>
      <c r="R126" s="13"/>
    </row>
    <row r="127" spans="1:18" ht="15.75">
      <c r="A127" s="310" t="str">
        <f>'Planilha SEM Desonerado'!A127</f>
        <v>15.1.1</v>
      </c>
      <c r="B127" s="310"/>
      <c r="C127" s="310"/>
      <c r="D127" s="311" t="s">
        <v>40</v>
      </c>
      <c r="E127" s="297"/>
      <c r="F127" s="298"/>
      <c r="G127" s="312"/>
      <c r="H127" s="299"/>
      <c r="I127" s="300"/>
      <c r="J127" s="342"/>
      <c r="K127" s="34"/>
      <c r="L127" s="34"/>
      <c r="M127" s="23"/>
      <c r="N127" s="23"/>
      <c r="Q127" s="13"/>
      <c r="R127" s="13"/>
    </row>
    <row r="128" spans="1:18" ht="15.75">
      <c r="A128" s="310" t="str">
        <f>'Planilha SEM Desonerado'!A128</f>
        <v>15.1.1.2</v>
      </c>
      <c r="B128" s="295" t="s">
        <v>35</v>
      </c>
      <c r="C128" s="295">
        <v>78472</v>
      </c>
      <c r="D128" s="313" t="s">
        <v>117</v>
      </c>
      <c r="E128" s="297" t="s">
        <v>20</v>
      </c>
      <c r="F128" s="298">
        <f>'Memoria calculo '!J455</f>
        <v>1760.7</v>
      </c>
      <c r="G128" s="299">
        <f>$G$28</f>
        <v>0.32</v>
      </c>
      <c r="H128" s="309">
        <f>G128*(1+$I$12)</f>
        <v>0.41</v>
      </c>
      <c r="I128" s="300">
        <f>F128*H128</f>
        <v>721.89</v>
      </c>
      <c r="J128" s="342"/>
      <c r="K128" s="34"/>
      <c r="L128" s="34"/>
      <c r="M128" s="23"/>
      <c r="N128" s="23"/>
      <c r="Q128" s="13"/>
      <c r="R128" s="13"/>
    </row>
    <row r="129" spans="1:18" ht="15.75">
      <c r="A129" s="310" t="str">
        <f>'Planilha SEM Desonerado'!A129</f>
        <v>15.2</v>
      </c>
      <c r="B129" s="310"/>
      <c r="C129" s="310"/>
      <c r="D129" s="311" t="s">
        <v>41</v>
      </c>
      <c r="E129" s="297"/>
      <c r="F129" s="298"/>
      <c r="G129" s="312"/>
      <c r="H129" s="299"/>
      <c r="I129" s="300"/>
      <c r="J129" s="342"/>
      <c r="K129" s="34"/>
      <c r="L129" s="34"/>
      <c r="M129" s="23"/>
      <c r="N129" s="23"/>
      <c r="Q129" s="13"/>
      <c r="R129" s="13"/>
    </row>
    <row r="130" spans="1:18" ht="15.75">
      <c r="A130" s="310" t="str">
        <f>'Planilha SEM Desonerado'!A130</f>
        <v>15.2.1</v>
      </c>
      <c r="B130" s="295" t="s">
        <v>35</v>
      </c>
      <c r="C130" s="295" t="s">
        <v>163</v>
      </c>
      <c r="D130" s="296" t="s">
        <v>164</v>
      </c>
      <c r="E130" s="297" t="s">
        <v>36</v>
      </c>
      <c r="F130" s="298">
        <f>'Memoria calculo '!J487</f>
        <v>286.87</v>
      </c>
      <c r="G130" s="299">
        <f>$G$30</f>
        <v>1.4</v>
      </c>
      <c r="H130" s="309">
        <f>G130*(1+$I$12)</f>
        <v>1.78</v>
      </c>
      <c r="I130" s="300">
        <f>F130*H130</f>
        <v>510.63</v>
      </c>
      <c r="J130" s="342"/>
      <c r="K130" s="34"/>
      <c r="L130" s="34"/>
      <c r="M130" s="24"/>
      <c r="N130" s="23"/>
      <c r="Q130" s="13"/>
      <c r="R130" s="13"/>
    </row>
    <row r="131" spans="1:18" ht="15.75">
      <c r="A131" s="310" t="str">
        <f>'Planilha SEM Desonerado'!A131</f>
        <v>15.3</v>
      </c>
      <c r="B131" s="310"/>
      <c r="C131" s="310"/>
      <c r="D131" s="311" t="s">
        <v>39</v>
      </c>
      <c r="E131" s="297"/>
      <c r="F131" s="298"/>
      <c r="G131" s="312"/>
      <c r="H131" s="299"/>
      <c r="I131" s="300"/>
      <c r="J131" s="344"/>
      <c r="K131" s="34"/>
      <c r="L131" s="35"/>
      <c r="M131" s="23"/>
      <c r="N131" s="23"/>
      <c r="Q131" s="13"/>
      <c r="R131" s="13"/>
    </row>
    <row r="132" spans="1:18" ht="31.5">
      <c r="A132" s="310" t="str">
        <f>'Planilha SEM Desonerado'!A132</f>
        <v>15.3.1</v>
      </c>
      <c r="B132" s="295" t="s">
        <v>35</v>
      </c>
      <c r="C132" s="295" t="s">
        <v>37</v>
      </c>
      <c r="D132" s="296" t="s">
        <v>118</v>
      </c>
      <c r="E132" s="295" t="s">
        <v>36</v>
      </c>
      <c r="F132" s="298">
        <f>'Memoria calculo '!J492</f>
        <v>325.58</v>
      </c>
      <c r="G132" s="299">
        <f>$G$82</f>
        <v>1.6</v>
      </c>
      <c r="H132" s="309">
        <f>G132*(1+$I$12)</f>
        <v>2.0299999999999998</v>
      </c>
      <c r="I132" s="300">
        <f>F132*H132</f>
        <v>660.93</v>
      </c>
      <c r="J132" s="342"/>
      <c r="K132" s="34"/>
      <c r="L132" s="34"/>
      <c r="M132" s="23"/>
      <c r="N132" s="23"/>
      <c r="Q132" s="13"/>
      <c r="R132" s="13"/>
    </row>
    <row r="133" spans="1:18" ht="31.5">
      <c r="A133" s="310" t="str">
        <f>'Planilha SEM Desonerado'!A133</f>
        <v>15.3.2</v>
      </c>
      <c r="B133" s="295" t="s">
        <v>35</v>
      </c>
      <c r="C133" s="295">
        <v>95427</v>
      </c>
      <c r="D133" s="296" t="s">
        <v>439</v>
      </c>
      <c r="E133" s="295" t="s">
        <v>38</v>
      </c>
      <c r="F133" s="298">
        <f>'Memoria calculo '!J497</f>
        <v>2506.9699999999998</v>
      </c>
      <c r="G133" s="299">
        <f>$G$83</f>
        <v>0.59</v>
      </c>
      <c r="H133" s="309">
        <f>G133*(1+$I$12)</f>
        <v>0.75</v>
      </c>
      <c r="I133" s="300">
        <f>F133*H133</f>
        <v>1880.23</v>
      </c>
      <c r="J133" s="342"/>
      <c r="K133" s="34"/>
      <c r="L133" s="34"/>
      <c r="M133" s="23"/>
      <c r="N133" s="23"/>
      <c r="Q133" s="13"/>
      <c r="R133" s="13"/>
    </row>
    <row r="134" spans="1:18" ht="15.75">
      <c r="A134" s="310"/>
      <c r="B134" s="295"/>
      <c r="C134" s="295"/>
      <c r="D134" s="301" t="s">
        <v>21</v>
      </c>
      <c r="E134" s="295"/>
      <c r="F134" s="298"/>
      <c r="G134" s="299"/>
      <c r="H134" s="299"/>
      <c r="I134" s="304">
        <f>SUM(I128:I133)</f>
        <v>3773.68</v>
      </c>
      <c r="J134" s="342"/>
      <c r="K134" s="34"/>
      <c r="L134" s="34"/>
      <c r="M134" s="23"/>
      <c r="N134" s="23"/>
      <c r="Q134" s="13"/>
      <c r="R134" s="13"/>
    </row>
    <row r="135" spans="1:18" ht="15.75">
      <c r="A135" s="581" t="str">
        <f>'Planilha SEM Desonerado'!A135</f>
        <v>16.0</v>
      </c>
      <c r="B135" s="291"/>
      <c r="C135" s="291"/>
      <c r="D135" s="292" t="s">
        <v>232</v>
      </c>
      <c r="E135" s="291"/>
      <c r="F135" s="293"/>
      <c r="G135" s="307"/>
      <c r="H135" s="308"/>
      <c r="I135" s="308"/>
      <c r="J135" s="342"/>
      <c r="K135" s="34"/>
      <c r="L135" s="34"/>
      <c r="M135" s="23"/>
      <c r="N135" s="23"/>
      <c r="Q135" s="13"/>
      <c r="R135" s="13"/>
    </row>
    <row r="136" spans="1:18" ht="31.5">
      <c r="A136" s="310" t="str">
        <f>'Planilha SEM Desonerado'!A136</f>
        <v>16.1</v>
      </c>
      <c r="B136" s="295" t="s">
        <v>575</v>
      </c>
      <c r="C136" s="295"/>
      <c r="D136" s="296" t="s">
        <v>119</v>
      </c>
      <c r="E136" s="295" t="s">
        <v>20</v>
      </c>
      <c r="F136" s="298">
        <f>'Memoria calculo '!J504</f>
        <v>1760.7</v>
      </c>
      <c r="G136" s="314">
        <f>$G$36</f>
        <v>57.2</v>
      </c>
      <c r="H136" s="309">
        <f>G136*(1+$I$12)</f>
        <v>72.680000000000007</v>
      </c>
      <c r="I136" s="300">
        <f>F136*H136</f>
        <v>127967.67999999999</v>
      </c>
      <c r="J136" s="342"/>
      <c r="K136" s="34"/>
      <c r="L136" s="34"/>
      <c r="M136" s="23"/>
      <c r="N136" s="23"/>
      <c r="Q136" s="13"/>
      <c r="R136" s="13"/>
    </row>
    <row r="137" spans="1:18" ht="15.75">
      <c r="A137" s="310" t="str">
        <f>'Planilha SEM Desonerado'!A137</f>
        <v>16.2</v>
      </c>
      <c r="B137" s="310"/>
      <c r="C137" s="310"/>
      <c r="D137" s="311" t="s">
        <v>30</v>
      </c>
      <c r="E137" s="297"/>
      <c r="F137" s="298"/>
      <c r="G137" s="312"/>
      <c r="H137" s="299"/>
      <c r="I137" s="300"/>
      <c r="J137" s="342"/>
      <c r="K137" s="34"/>
      <c r="L137" s="34"/>
      <c r="M137" s="23"/>
      <c r="N137" s="23"/>
      <c r="Q137" s="13"/>
      <c r="R137" s="13"/>
    </row>
    <row r="138" spans="1:18" ht="15.75">
      <c r="A138" s="310" t="str">
        <f>'Planilha SEM Desonerado'!A138</f>
        <v>16.2.1</v>
      </c>
      <c r="B138" s="295" t="s">
        <v>35</v>
      </c>
      <c r="C138" s="295">
        <v>96995</v>
      </c>
      <c r="D138" s="296" t="s">
        <v>142</v>
      </c>
      <c r="E138" s="297" t="s">
        <v>36</v>
      </c>
      <c r="F138" s="298">
        <f>'Memoria calculo '!J511</f>
        <v>26.41</v>
      </c>
      <c r="G138" s="299">
        <f>$G$38</f>
        <v>30.43</v>
      </c>
      <c r="H138" s="309">
        <f>G138*(1+$I$12)</f>
        <v>38.659999999999997</v>
      </c>
      <c r="I138" s="300">
        <f t="shared" ref="I138:I140" si="16">F138*H138</f>
        <v>1021.01</v>
      </c>
      <c r="J138" s="342"/>
      <c r="K138" s="34"/>
      <c r="L138" s="34"/>
      <c r="M138" s="23"/>
      <c r="N138" s="23"/>
      <c r="Q138" s="13"/>
      <c r="R138" s="13"/>
    </row>
    <row r="139" spans="1:18" ht="47.25">
      <c r="A139" s="310" t="str">
        <f>'Planilha SEM Desonerado'!A139</f>
        <v>16.2.2</v>
      </c>
      <c r="B139" s="295" t="s">
        <v>35</v>
      </c>
      <c r="C139" s="295">
        <v>94263</v>
      </c>
      <c r="D139" s="296" t="s">
        <v>184</v>
      </c>
      <c r="E139" s="295" t="s">
        <v>2</v>
      </c>
      <c r="F139" s="298">
        <f>'Memoria calculo '!J516</f>
        <v>586.9</v>
      </c>
      <c r="G139" s="299">
        <f>$G$39</f>
        <v>19.78</v>
      </c>
      <c r="H139" s="309">
        <f>G139*(1+$I$12)</f>
        <v>25.13</v>
      </c>
      <c r="I139" s="300">
        <f t="shared" si="16"/>
        <v>14748.8</v>
      </c>
      <c r="J139" s="342"/>
      <c r="K139" s="34"/>
      <c r="L139" s="34"/>
      <c r="M139" s="23"/>
      <c r="N139" s="23"/>
      <c r="Q139" s="13"/>
      <c r="R139" s="13"/>
    </row>
    <row r="140" spans="1:18" ht="15.75">
      <c r="A140" s="310" t="str">
        <f>'Planilha SEM Desonerado'!A140</f>
        <v>16.2.3</v>
      </c>
      <c r="B140" s="295" t="s">
        <v>35</v>
      </c>
      <c r="C140" s="295">
        <v>83693</v>
      </c>
      <c r="D140" s="296" t="s">
        <v>143</v>
      </c>
      <c r="E140" s="295" t="s">
        <v>20</v>
      </c>
      <c r="F140" s="298">
        <f>'Memoria calculo '!J522</f>
        <v>164.33</v>
      </c>
      <c r="G140" s="299">
        <f>$G$40</f>
        <v>2.79</v>
      </c>
      <c r="H140" s="309">
        <f>G140*(1+$I$12)</f>
        <v>3.54</v>
      </c>
      <c r="I140" s="300">
        <f t="shared" si="16"/>
        <v>581.73</v>
      </c>
      <c r="J140" s="342"/>
      <c r="K140" s="34"/>
      <c r="L140" s="34"/>
      <c r="M140" s="24"/>
      <c r="N140" s="23"/>
      <c r="Q140" s="13"/>
      <c r="R140" s="13"/>
    </row>
    <row r="141" spans="1:18" ht="15.75">
      <c r="A141" s="310"/>
      <c r="B141" s="295"/>
      <c r="C141" s="295"/>
      <c r="D141" s="301" t="s">
        <v>21</v>
      </c>
      <c r="E141" s="297"/>
      <c r="F141" s="298"/>
      <c r="G141" s="312"/>
      <c r="H141" s="299"/>
      <c r="I141" s="306">
        <f>SUM(I136:I140)</f>
        <v>144319.22</v>
      </c>
      <c r="J141" s="344"/>
      <c r="K141" s="34"/>
      <c r="L141" s="35"/>
      <c r="M141" s="23"/>
      <c r="N141" s="23"/>
      <c r="Q141" s="13"/>
      <c r="R141" s="13"/>
    </row>
    <row r="142" spans="1:18" ht="15.75">
      <c r="A142" s="581" t="str">
        <f>'Planilha SEM Desonerado'!A142</f>
        <v>17.0</v>
      </c>
      <c r="B142" s="291"/>
      <c r="C142" s="291"/>
      <c r="D142" s="292" t="s">
        <v>27</v>
      </c>
      <c r="E142" s="291"/>
      <c r="F142" s="293"/>
      <c r="G142" s="307"/>
      <c r="H142" s="308"/>
      <c r="I142" s="308"/>
      <c r="J142" s="342"/>
      <c r="K142" s="34"/>
      <c r="L142" s="34"/>
      <c r="M142" s="23"/>
      <c r="N142" s="23"/>
      <c r="Q142" s="13"/>
      <c r="R142" s="13"/>
    </row>
    <row r="143" spans="1:18" ht="15.75">
      <c r="A143" s="310" t="str">
        <f>'Planilha SEM Desonerado'!A143</f>
        <v>17.1</v>
      </c>
      <c r="B143" s="295" t="s">
        <v>568</v>
      </c>
      <c r="C143" s="295">
        <v>5157</v>
      </c>
      <c r="D143" s="313" t="s">
        <v>174</v>
      </c>
      <c r="E143" s="297" t="s">
        <v>370</v>
      </c>
      <c r="F143" s="298">
        <f>'Memoria calculo '!J529</f>
        <v>2</v>
      </c>
      <c r="G143" s="299">
        <f>$G$43</f>
        <v>2.2999999999999998</v>
      </c>
      <c r="H143" s="309">
        <f>G143*(1+$I$12)</f>
        <v>2.92</v>
      </c>
      <c r="I143" s="300">
        <f t="shared" ref="I143:I146" si="17">F143*H143</f>
        <v>5.84</v>
      </c>
      <c r="J143" s="342"/>
      <c r="K143" s="34"/>
      <c r="L143" s="34"/>
      <c r="M143" s="23"/>
      <c r="N143" s="23"/>
      <c r="Q143" s="13"/>
      <c r="R143" s="13"/>
    </row>
    <row r="144" spans="1:18" ht="31.5">
      <c r="A144" s="310" t="str">
        <f>'Planilha SEM Desonerado'!A144</f>
        <v>17.2</v>
      </c>
      <c r="B144" s="295" t="s">
        <v>423</v>
      </c>
      <c r="C144" s="295">
        <v>5213440</v>
      </c>
      <c r="D144" s="296" t="s">
        <v>424</v>
      </c>
      <c r="E144" s="297" t="s">
        <v>370</v>
      </c>
      <c r="F144" s="372">
        <f>'Memoria calculo '!J534</f>
        <v>1</v>
      </c>
      <c r="G144" s="299">
        <f>$G$44</f>
        <v>160.13</v>
      </c>
      <c r="H144" s="309">
        <f t="shared" ref="H144:H146" si="18">G144*(1+$I$12)</f>
        <v>203.46</v>
      </c>
      <c r="I144" s="300">
        <f t="shared" si="17"/>
        <v>203.46</v>
      </c>
      <c r="J144" s="342"/>
      <c r="K144" s="34"/>
      <c r="L144" s="34"/>
      <c r="M144" s="23"/>
      <c r="N144" s="23"/>
      <c r="Q144" s="13"/>
      <c r="R144" s="13"/>
    </row>
    <row r="145" spans="1:18" ht="31.5">
      <c r="A145" s="310" t="str">
        <f>'Planilha SEM Desonerado'!A145</f>
        <v>17.3</v>
      </c>
      <c r="B145" s="295" t="s">
        <v>423</v>
      </c>
      <c r="C145" s="295">
        <v>5216111</v>
      </c>
      <c r="D145" s="296" t="s">
        <v>426</v>
      </c>
      <c r="E145" s="297" t="s">
        <v>370</v>
      </c>
      <c r="F145" s="372">
        <f>'Memoria calculo '!J540</f>
        <v>1</v>
      </c>
      <c r="G145" s="299">
        <f>$G$45</f>
        <v>122.04</v>
      </c>
      <c r="H145" s="309">
        <f t="shared" si="18"/>
        <v>155.06</v>
      </c>
      <c r="I145" s="300">
        <f t="shared" si="17"/>
        <v>155.06</v>
      </c>
      <c r="J145" s="342"/>
      <c r="K145" s="34"/>
      <c r="L145" s="34"/>
      <c r="M145" s="23"/>
      <c r="N145" s="23"/>
      <c r="Q145" s="13"/>
      <c r="R145" s="13"/>
    </row>
    <row r="146" spans="1:18" ht="15.75">
      <c r="A146" s="310" t="str">
        <f>'Planilha SEM Desonerado'!A146</f>
        <v>17.4</v>
      </c>
      <c r="B146" s="295" t="s">
        <v>35</v>
      </c>
      <c r="C146" s="295" t="s">
        <v>428</v>
      </c>
      <c r="D146" s="313" t="s">
        <v>429</v>
      </c>
      <c r="E146" s="297" t="s">
        <v>370</v>
      </c>
      <c r="F146" s="372">
        <f>'Memoria calculo '!J546</f>
        <v>1</v>
      </c>
      <c r="G146" s="299">
        <f>$G$46</f>
        <v>92.5</v>
      </c>
      <c r="H146" s="309">
        <f t="shared" si="18"/>
        <v>117.53</v>
      </c>
      <c r="I146" s="300">
        <f t="shared" si="17"/>
        <v>117.53</v>
      </c>
      <c r="J146" s="342"/>
      <c r="K146" s="34"/>
      <c r="L146" s="34"/>
      <c r="M146" s="23"/>
      <c r="N146" s="23"/>
      <c r="Q146" s="13"/>
      <c r="R146" s="13"/>
    </row>
    <row r="147" spans="1:18" ht="15.75">
      <c r="A147" s="315"/>
      <c r="B147" s="315"/>
      <c r="C147" s="315"/>
      <c r="D147" s="316" t="s">
        <v>21</v>
      </c>
      <c r="E147" s="317"/>
      <c r="F147" s="318"/>
      <c r="G147" s="319"/>
      <c r="H147" s="320"/>
      <c r="I147" s="321">
        <f>SUM(I143:I146)</f>
        <v>481.89</v>
      </c>
      <c r="J147" s="342"/>
      <c r="K147" s="34"/>
      <c r="L147" s="34"/>
      <c r="M147" s="24"/>
      <c r="N147" s="23"/>
      <c r="Q147" s="13"/>
      <c r="R147" s="13"/>
    </row>
    <row r="148" spans="1:18" ht="15.75">
      <c r="A148" s="132"/>
      <c r="B148" s="248"/>
      <c r="C148" s="248"/>
      <c r="D148" s="330"/>
      <c r="E148" s="331"/>
      <c r="F148" s="332"/>
      <c r="G148" s="333"/>
      <c r="H148" s="137" t="s">
        <v>563</v>
      </c>
      <c r="I148" s="287">
        <f>SUM(I128:I147)/2</f>
        <v>148574.79</v>
      </c>
      <c r="J148" s="344"/>
      <c r="K148" s="34"/>
      <c r="L148" s="35"/>
      <c r="M148" s="23"/>
      <c r="N148" s="23"/>
      <c r="Q148" s="13"/>
      <c r="R148" s="13"/>
    </row>
    <row r="149" spans="1:18" ht="15.75">
      <c r="A149" s="248"/>
      <c r="B149" s="248"/>
      <c r="C149" s="248"/>
      <c r="D149" s="330"/>
      <c r="E149" s="331"/>
      <c r="F149" s="332"/>
      <c r="G149" s="333"/>
      <c r="H149" s="334"/>
      <c r="I149" s="353"/>
      <c r="J149" s="342"/>
      <c r="K149" s="34"/>
      <c r="L149" s="34"/>
      <c r="M149" s="23"/>
      <c r="N149" s="23"/>
      <c r="Q149" s="13"/>
      <c r="R149" s="13"/>
    </row>
    <row r="150" spans="1:18">
      <c r="J150" s="342"/>
      <c r="K150" s="34"/>
      <c r="L150" s="34"/>
      <c r="M150" s="23"/>
      <c r="N150" s="23"/>
      <c r="Q150" s="13"/>
      <c r="R150" s="13"/>
    </row>
    <row r="151" spans="1:18" ht="15.75">
      <c r="A151" s="131"/>
      <c r="B151" s="131"/>
      <c r="C151" s="131"/>
      <c r="D151" s="131"/>
      <c r="E151" s="131"/>
      <c r="F151" s="131"/>
      <c r="G151" s="131"/>
      <c r="H151" s="352" t="s">
        <v>23</v>
      </c>
      <c r="I151" s="287">
        <f>I18+I23+I48+I73+I98+I123+I148</f>
        <v>775110.52</v>
      </c>
      <c r="J151" s="342"/>
      <c r="K151" s="34"/>
      <c r="L151" s="34"/>
      <c r="M151" s="23"/>
      <c r="N151" s="23"/>
      <c r="Q151" s="13"/>
      <c r="R151" s="13"/>
    </row>
    <row r="152" spans="1:18">
      <c r="A152" s="48"/>
      <c r="B152" s="48"/>
      <c r="D152" s="70" t="s">
        <v>113</v>
      </c>
      <c r="E152" s="50"/>
      <c r="F152" s="49"/>
      <c r="G152" s="49"/>
      <c r="H152" s="51"/>
      <c r="J152" s="342"/>
      <c r="K152" s="34"/>
      <c r="L152" s="34"/>
      <c r="M152" s="23"/>
      <c r="N152" s="23"/>
      <c r="Q152" s="13"/>
      <c r="R152" s="13"/>
    </row>
    <row r="153" spans="1:18">
      <c r="A153" s="48"/>
      <c r="B153" s="48"/>
      <c r="C153" s="48"/>
      <c r="D153" s="49" t="s">
        <v>385</v>
      </c>
      <c r="E153" s="53"/>
      <c r="F153" s="49"/>
      <c r="G153" s="49"/>
      <c r="J153" s="342"/>
      <c r="K153" s="34"/>
      <c r="L153" s="34"/>
      <c r="M153" s="23"/>
      <c r="N153" s="23"/>
      <c r="Q153" s="13"/>
      <c r="R153" s="13"/>
    </row>
    <row r="154" spans="1:18">
      <c r="A154" s="54"/>
      <c r="B154" s="54"/>
      <c r="C154" s="54"/>
      <c r="D154" s="49"/>
      <c r="E154" s="50"/>
      <c r="F154" s="49"/>
      <c r="G154" s="49"/>
      <c r="H154" s="51"/>
      <c r="I154" s="18"/>
      <c r="J154" s="342"/>
      <c r="K154" s="34"/>
      <c r="L154" s="34"/>
      <c r="M154" s="24"/>
      <c r="N154" s="23"/>
      <c r="Q154" s="13"/>
      <c r="R154" s="13"/>
    </row>
    <row r="155" spans="1:18">
      <c r="A155" s="41"/>
      <c r="B155" s="41"/>
      <c r="C155" s="41"/>
      <c r="D155" s="42"/>
      <c r="E155" s="43"/>
      <c r="F155" s="44"/>
      <c r="G155" s="44"/>
      <c r="H155" s="47"/>
      <c r="I155" s="45"/>
      <c r="J155" s="344"/>
      <c r="K155" s="34"/>
      <c r="L155" s="35"/>
      <c r="M155" s="23"/>
      <c r="N155" s="23"/>
      <c r="Q155" s="13"/>
      <c r="R155" s="13"/>
    </row>
    <row r="156" spans="1:18" s="17" customFormat="1">
      <c r="A156" s="60"/>
      <c r="B156" s="60"/>
      <c r="C156" s="60"/>
      <c r="D156" s="44"/>
      <c r="E156" s="43"/>
      <c r="F156" s="61"/>
      <c r="G156" s="61"/>
      <c r="H156" s="62"/>
      <c r="I156" s="58"/>
      <c r="J156" s="346"/>
      <c r="K156" s="34"/>
      <c r="L156" s="34"/>
      <c r="M156" s="23"/>
      <c r="N156" s="23"/>
      <c r="O156" s="1"/>
      <c r="Q156" s="14"/>
      <c r="R156" s="14"/>
    </row>
    <row r="157" spans="1:18" s="17" customFormat="1">
      <c r="A157" s="60"/>
      <c r="B157" s="60"/>
      <c r="C157" s="60"/>
      <c r="D157" s="44"/>
      <c r="E157" s="43"/>
      <c r="F157" s="44"/>
      <c r="G157" s="44"/>
      <c r="H157" s="47"/>
      <c r="I157" s="18"/>
      <c r="J157" s="346"/>
      <c r="K157" s="34"/>
      <c r="L157" s="34"/>
      <c r="M157" s="23"/>
      <c r="N157" s="23"/>
      <c r="O157" s="1"/>
      <c r="Q157" s="14"/>
      <c r="R157" s="14"/>
    </row>
    <row r="158" spans="1:18" s="17" customFormat="1">
      <c r="A158" s="60"/>
      <c r="B158" s="60"/>
      <c r="C158" s="60"/>
      <c r="D158" s="44"/>
      <c r="E158" s="43"/>
      <c r="F158" s="44"/>
      <c r="G158" s="44"/>
      <c r="H158" s="47"/>
      <c r="I158" s="18"/>
      <c r="J158" s="346"/>
      <c r="K158" s="34"/>
      <c r="L158" s="34"/>
      <c r="M158" s="23"/>
      <c r="N158" s="23"/>
      <c r="O158" s="1"/>
      <c r="Q158" s="14"/>
      <c r="R158" s="14"/>
    </row>
    <row r="159" spans="1:18">
      <c r="A159" s="48"/>
      <c r="B159" s="48"/>
      <c r="C159" s="48"/>
      <c r="D159" s="49"/>
      <c r="E159" s="50"/>
      <c r="F159" s="49"/>
      <c r="G159" s="49"/>
      <c r="H159" s="51"/>
      <c r="I159" s="18"/>
      <c r="J159" s="342"/>
      <c r="K159" s="34"/>
      <c r="L159" s="34"/>
      <c r="M159" s="23"/>
      <c r="N159" s="23"/>
      <c r="Q159" s="13"/>
      <c r="R159" s="13"/>
    </row>
    <row r="160" spans="1:18">
      <c r="A160" s="48"/>
      <c r="B160" s="48"/>
      <c r="C160" s="48"/>
      <c r="D160" s="49"/>
      <c r="E160" s="50"/>
      <c r="F160" s="49"/>
      <c r="G160" s="49"/>
      <c r="H160" s="51"/>
      <c r="I160" s="18"/>
      <c r="J160" s="342"/>
      <c r="K160" s="34"/>
      <c r="L160" s="34"/>
      <c r="M160" s="23"/>
      <c r="N160" s="23"/>
      <c r="Q160" s="13"/>
      <c r="R160" s="13"/>
    </row>
    <row r="161" spans="1:18">
      <c r="A161" s="48"/>
      <c r="B161" s="48"/>
      <c r="C161" s="48"/>
      <c r="D161" s="49"/>
      <c r="E161" s="50"/>
      <c r="F161" s="49"/>
      <c r="G161" s="49"/>
      <c r="H161" s="51"/>
      <c r="I161" s="18"/>
      <c r="J161" s="342"/>
      <c r="K161" s="34"/>
      <c r="L161" s="34"/>
      <c r="M161" s="23"/>
      <c r="N161" s="23"/>
      <c r="Q161" s="13"/>
      <c r="R161" s="13"/>
    </row>
    <row r="162" spans="1:18" s="17" customFormat="1">
      <c r="A162" s="60"/>
      <c r="B162" s="60"/>
      <c r="C162" s="60"/>
      <c r="D162" s="44"/>
      <c r="E162" s="43"/>
      <c r="F162" s="44"/>
      <c r="G162" s="44"/>
      <c r="H162" s="47"/>
      <c r="I162" s="18"/>
      <c r="J162" s="346"/>
      <c r="K162" s="34"/>
      <c r="L162" s="34"/>
      <c r="M162" s="23"/>
      <c r="N162" s="23"/>
      <c r="O162" s="1"/>
      <c r="Q162" s="14"/>
      <c r="R162" s="14"/>
    </row>
    <row r="163" spans="1:18">
      <c r="A163" s="48"/>
      <c r="B163" s="48"/>
      <c r="C163" s="48"/>
      <c r="D163" s="49"/>
      <c r="E163" s="50"/>
      <c r="F163" s="49"/>
      <c r="G163" s="49"/>
      <c r="H163" s="51"/>
      <c r="I163" s="18"/>
      <c r="J163" s="342"/>
      <c r="K163" s="34"/>
      <c r="L163" s="34"/>
      <c r="M163" s="23"/>
      <c r="N163" s="23"/>
      <c r="Q163" s="13"/>
      <c r="R163" s="13"/>
    </row>
    <row r="164" spans="1:18">
      <c r="A164" s="48"/>
      <c r="B164" s="48"/>
      <c r="C164" s="48"/>
      <c r="D164" s="49"/>
      <c r="E164" s="50"/>
      <c r="F164" s="49"/>
      <c r="G164" s="49"/>
      <c r="H164" s="51"/>
      <c r="I164" s="18"/>
      <c r="J164" s="342"/>
      <c r="K164" s="34"/>
      <c r="L164" s="34"/>
      <c r="M164" s="23"/>
      <c r="N164" s="23"/>
      <c r="Q164" s="13"/>
      <c r="R164" s="13"/>
    </row>
    <row r="165" spans="1:18" s="17" customFormat="1">
      <c r="A165" s="60"/>
      <c r="B165" s="60"/>
      <c r="C165" s="60"/>
      <c r="D165" s="44"/>
      <c r="E165" s="43"/>
      <c r="F165" s="44"/>
      <c r="G165" s="44"/>
      <c r="H165" s="47"/>
      <c r="I165" s="18"/>
      <c r="J165" s="346"/>
      <c r="K165" s="34"/>
      <c r="L165" s="34"/>
      <c r="M165" s="23"/>
      <c r="N165" s="23"/>
      <c r="O165" s="1"/>
      <c r="Q165" s="14"/>
      <c r="R165" s="14"/>
    </row>
    <row r="166" spans="1:18">
      <c r="A166" s="48"/>
      <c r="B166" s="48"/>
      <c r="C166" s="48"/>
      <c r="D166" s="49"/>
      <c r="E166" s="50"/>
      <c r="F166" s="49"/>
      <c r="G166" s="49"/>
      <c r="H166" s="51"/>
      <c r="I166" s="18"/>
      <c r="J166" s="342"/>
      <c r="K166" s="34"/>
      <c r="L166" s="34"/>
      <c r="M166" s="23"/>
      <c r="N166" s="23"/>
      <c r="Q166" s="13"/>
      <c r="R166" s="13"/>
    </row>
    <row r="167" spans="1:18">
      <c r="A167" s="48"/>
      <c r="B167" s="48"/>
      <c r="C167" s="48"/>
      <c r="D167" s="49"/>
      <c r="E167" s="50"/>
      <c r="F167" s="49"/>
      <c r="G167" s="49"/>
      <c r="H167" s="51"/>
      <c r="I167" s="18"/>
      <c r="J167" s="342"/>
      <c r="K167" s="34"/>
      <c r="L167" s="34"/>
      <c r="M167" s="23"/>
      <c r="N167" s="23"/>
      <c r="Q167" s="13"/>
      <c r="R167" s="13"/>
    </row>
    <row r="168" spans="1:18">
      <c r="A168" s="48"/>
      <c r="B168" s="48"/>
      <c r="C168" s="48"/>
      <c r="D168" s="49"/>
      <c r="E168" s="50"/>
      <c r="F168" s="49"/>
      <c r="G168" s="49"/>
      <c r="H168" s="51"/>
      <c r="I168" s="18"/>
      <c r="J168" s="342"/>
      <c r="K168" s="34"/>
      <c r="L168" s="34"/>
      <c r="M168" s="23"/>
      <c r="N168" s="23"/>
      <c r="Q168" s="13"/>
      <c r="R168" s="13"/>
    </row>
    <row r="169" spans="1:18" s="17" customFormat="1">
      <c r="A169" s="60"/>
      <c r="B169" s="60"/>
      <c r="C169" s="60"/>
      <c r="D169" s="44"/>
      <c r="E169" s="43"/>
      <c r="F169" s="44"/>
      <c r="G169" s="44"/>
      <c r="H169" s="47"/>
      <c r="I169" s="18"/>
      <c r="J169" s="346"/>
      <c r="K169" s="34"/>
      <c r="L169" s="34"/>
      <c r="M169" s="23"/>
      <c r="N169" s="23"/>
      <c r="O169" s="1"/>
      <c r="Q169" s="14"/>
      <c r="R169" s="14"/>
    </row>
    <row r="170" spans="1:18">
      <c r="A170" s="49"/>
      <c r="B170" s="49"/>
      <c r="C170" s="49"/>
      <c r="D170" s="49"/>
      <c r="E170" s="50"/>
      <c r="F170" s="49"/>
      <c r="G170" s="49"/>
      <c r="H170" s="51"/>
      <c r="I170" s="18"/>
      <c r="J170" s="342"/>
      <c r="K170" s="34"/>
      <c r="L170" s="34"/>
      <c r="M170" s="23"/>
      <c r="N170" s="23"/>
      <c r="Q170" s="13"/>
      <c r="R170" s="13"/>
    </row>
    <row r="171" spans="1:18">
      <c r="A171" s="49"/>
      <c r="B171" s="49"/>
      <c r="C171" s="49"/>
      <c r="D171" s="49"/>
      <c r="E171" s="50"/>
      <c r="F171" s="49"/>
      <c r="G171" s="49"/>
      <c r="H171" s="51"/>
      <c r="I171" s="18"/>
      <c r="J171" s="342"/>
      <c r="K171" s="34"/>
      <c r="L171" s="34"/>
      <c r="M171" s="23"/>
      <c r="N171" s="23"/>
      <c r="Q171" s="13"/>
      <c r="R171" s="13"/>
    </row>
    <row r="172" spans="1:18">
      <c r="A172" s="49"/>
      <c r="B172" s="49"/>
      <c r="C172" s="49"/>
      <c r="D172" s="49"/>
      <c r="E172" s="50"/>
      <c r="F172" s="49"/>
      <c r="G172" s="49"/>
      <c r="H172" s="51"/>
      <c r="I172" s="18"/>
      <c r="J172" s="342"/>
      <c r="K172" s="34"/>
      <c r="L172" s="34"/>
      <c r="M172" s="23"/>
      <c r="N172" s="23"/>
      <c r="Q172" s="13"/>
      <c r="R172" s="13"/>
    </row>
    <row r="173" spans="1:18">
      <c r="A173" s="49"/>
      <c r="B173" s="49"/>
      <c r="C173" s="49"/>
      <c r="D173" s="49"/>
      <c r="E173" s="50"/>
      <c r="F173" s="49"/>
      <c r="G173" s="49"/>
      <c r="H173" s="51"/>
      <c r="I173" s="18"/>
      <c r="J173" s="342"/>
      <c r="K173" s="34"/>
      <c r="L173" s="34"/>
      <c r="M173" s="23"/>
      <c r="N173" s="23"/>
      <c r="Q173" s="13"/>
      <c r="R173" s="13"/>
    </row>
    <row r="174" spans="1:18">
      <c r="A174" s="49"/>
      <c r="B174" s="49"/>
      <c r="C174" s="49"/>
      <c r="D174" s="49"/>
      <c r="E174" s="50"/>
      <c r="F174" s="49"/>
      <c r="G174" s="49"/>
      <c r="H174" s="51"/>
      <c r="I174" s="18"/>
      <c r="J174" s="342"/>
      <c r="K174" s="34"/>
      <c r="L174" s="34"/>
      <c r="M174" s="23"/>
      <c r="N174" s="23"/>
      <c r="Q174" s="13"/>
      <c r="R174" s="13"/>
    </row>
    <row r="175" spans="1:18">
      <c r="A175" s="49"/>
      <c r="B175" s="49"/>
      <c r="C175" s="49"/>
      <c r="D175" s="49"/>
      <c r="E175" s="50"/>
      <c r="F175" s="49"/>
      <c r="G175" s="49"/>
      <c r="H175" s="51"/>
      <c r="I175" s="18"/>
      <c r="J175" s="342"/>
      <c r="K175" s="34"/>
      <c r="L175" s="34"/>
      <c r="M175" s="23"/>
      <c r="N175" s="23"/>
      <c r="Q175" s="13"/>
      <c r="R175" s="13"/>
    </row>
    <row r="176" spans="1:18" s="17" customFormat="1">
      <c r="A176" s="44"/>
      <c r="B176" s="44"/>
      <c r="C176" s="44"/>
      <c r="D176" s="44"/>
      <c r="E176" s="43"/>
      <c r="F176" s="44"/>
      <c r="G176" s="44"/>
      <c r="H176" s="47"/>
      <c r="I176" s="18"/>
      <c r="J176" s="346"/>
      <c r="K176" s="34"/>
      <c r="L176" s="34"/>
      <c r="M176" s="23"/>
      <c r="N176" s="23"/>
      <c r="O176" s="1"/>
      <c r="Q176" s="14"/>
      <c r="R176" s="14"/>
    </row>
    <row r="177" spans="1:18">
      <c r="A177" s="49"/>
      <c r="B177" s="49"/>
      <c r="C177" s="49"/>
      <c r="D177" s="49"/>
      <c r="E177" s="50"/>
      <c r="F177" s="49"/>
      <c r="G177" s="49"/>
      <c r="H177" s="51"/>
      <c r="I177" s="18"/>
      <c r="J177" s="342"/>
      <c r="K177" s="34"/>
      <c r="L177" s="34"/>
      <c r="M177" s="23"/>
      <c r="N177" s="23"/>
      <c r="Q177" s="13"/>
      <c r="R177" s="13"/>
    </row>
    <row r="178" spans="1:18">
      <c r="A178" s="49"/>
      <c r="B178" s="49"/>
      <c r="C178" s="49"/>
      <c r="D178" s="49"/>
      <c r="E178" s="50"/>
      <c r="F178" s="49"/>
      <c r="G178" s="49"/>
      <c r="H178" s="51"/>
      <c r="I178" s="18"/>
      <c r="J178" s="342"/>
      <c r="K178" s="34"/>
      <c r="L178" s="34"/>
      <c r="M178" s="23"/>
      <c r="N178" s="23"/>
      <c r="Q178" s="13"/>
      <c r="R178" s="13"/>
    </row>
    <row r="179" spans="1:18">
      <c r="A179" s="49"/>
      <c r="B179" s="49"/>
      <c r="C179" s="49"/>
      <c r="D179" s="49"/>
      <c r="E179" s="50"/>
      <c r="F179" s="49"/>
      <c r="G179" s="49"/>
      <c r="H179" s="51"/>
      <c r="I179" s="18"/>
      <c r="J179" s="342"/>
      <c r="K179" s="34"/>
      <c r="L179" s="34"/>
      <c r="M179" s="23"/>
      <c r="N179" s="23"/>
      <c r="Q179" s="13"/>
      <c r="R179" s="13"/>
    </row>
    <row r="180" spans="1:18">
      <c r="A180" s="49"/>
      <c r="B180" s="49"/>
      <c r="C180" s="49"/>
      <c r="D180" s="49"/>
      <c r="E180" s="50"/>
      <c r="F180" s="49"/>
      <c r="G180" s="49"/>
      <c r="H180" s="51"/>
      <c r="I180" s="18"/>
      <c r="J180" s="342"/>
      <c r="K180" s="34"/>
      <c r="L180" s="34"/>
      <c r="M180" s="23"/>
      <c r="N180" s="23"/>
      <c r="Q180" s="13"/>
      <c r="R180" s="13"/>
    </row>
    <row r="181" spans="1:18">
      <c r="A181" s="49"/>
      <c r="B181" s="49"/>
      <c r="C181" s="49"/>
      <c r="D181" s="49"/>
      <c r="E181" s="50"/>
      <c r="F181" s="49"/>
      <c r="G181" s="49"/>
      <c r="H181" s="51"/>
      <c r="I181" s="18"/>
      <c r="J181" s="342"/>
      <c r="K181" s="34"/>
      <c r="L181" s="34"/>
      <c r="M181" s="23"/>
      <c r="N181" s="23"/>
      <c r="Q181" s="13"/>
      <c r="R181" s="13"/>
    </row>
    <row r="182" spans="1:18" s="17" customFormat="1">
      <c r="A182" s="44"/>
      <c r="B182" s="44"/>
      <c r="C182" s="44"/>
      <c r="D182" s="44"/>
      <c r="E182" s="43"/>
      <c r="F182" s="44"/>
      <c r="G182" s="44"/>
      <c r="H182" s="47"/>
      <c r="I182" s="18"/>
      <c r="J182" s="346"/>
      <c r="K182" s="34"/>
      <c r="L182" s="34"/>
      <c r="M182" s="23"/>
      <c r="N182" s="23"/>
      <c r="O182" s="1"/>
      <c r="Q182" s="14"/>
      <c r="R182" s="14"/>
    </row>
    <row r="183" spans="1:18">
      <c r="A183" s="49"/>
      <c r="B183" s="49"/>
      <c r="C183" s="49"/>
      <c r="D183" s="49"/>
      <c r="E183" s="50"/>
      <c r="F183" s="49"/>
      <c r="G183" s="49"/>
      <c r="H183" s="51"/>
      <c r="I183" s="18"/>
      <c r="J183" s="342"/>
      <c r="K183" s="34"/>
      <c r="L183" s="34"/>
      <c r="M183" s="23"/>
      <c r="N183" s="23"/>
      <c r="Q183" s="13"/>
      <c r="R183" s="13"/>
    </row>
    <row r="184" spans="1:18">
      <c r="A184" s="49"/>
      <c r="B184" s="49"/>
      <c r="C184" s="49"/>
      <c r="D184" s="49"/>
      <c r="E184" s="50"/>
      <c r="F184" s="49"/>
      <c r="G184" s="49"/>
      <c r="H184" s="51"/>
      <c r="I184" s="18"/>
      <c r="J184" s="342"/>
      <c r="K184" s="34"/>
      <c r="L184" s="34"/>
      <c r="M184" s="23"/>
      <c r="N184" s="23"/>
      <c r="Q184" s="13"/>
      <c r="R184" s="13"/>
    </row>
    <row r="185" spans="1:18">
      <c r="A185" s="49"/>
      <c r="B185" s="49"/>
      <c r="C185" s="49"/>
      <c r="D185" s="49"/>
      <c r="E185" s="50"/>
      <c r="F185" s="49"/>
      <c r="G185" s="49"/>
      <c r="H185" s="51"/>
      <c r="I185" s="18"/>
      <c r="J185" s="342"/>
      <c r="K185" s="34"/>
      <c r="L185" s="34"/>
      <c r="M185" s="23"/>
      <c r="N185" s="23"/>
      <c r="Q185" s="13"/>
      <c r="R185" s="13"/>
    </row>
    <row r="186" spans="1:18">
      <c r="A186" s="49"/>
      <c r="B186" s="49"/>
      <c r="C186" s="49"/>
      <c r="D186" s="49"/>
      <c r="E186" s="50"/>
      <c r="F186" s="49"/>
      <c r="G186" s="49"/>
      <c r="H186" s="51"/>
      <c r="I186" s="18"/>
      <c r="J186" s="342"/>
      <c r="K186" s="34"/>
      <c r="L186" s="34"/>
      <c r="M186" s="23"/>
      <c r="N186" s="23"/>
      <c r="Q186" s="13"/>
      <c r="R186" s="13"/>
    </row>
    <row r="187" spans="1:18" s="20" customFormat="1">
      <c r="A187" s="63"/>
      <c r="B187" s="63"/>
      <c r="C187" s="63"/>
      <c r="D187" s="63"/>
      <c r="E187" s="64"/>
      <c r="F187" s="63"/>
      <c r="G187" s="63"/>
      <c r="H187" s="46"/>
      <c r="I187" s="18"/>
      <c r="J187" s="346"/>
      <c r="K187" s="34"/>
      <c r="L187" s="34"/>
      <c r="M187" s="23"/>
      <c r="N187" s="23"/>
      <c r="O187" s="1"/>
      <c r="Q187" s="19"/>
      <c r="R187" s="19"/>
    </row>
    <row r="188" spans="1:18">
      <c r="A188" s="49"/>
      <c r="B188" s="49"/>
      <c r="C188" s="49"/>
      <c r="D188" s="49"/>
      <c r="E188" s="50"/>
      <c r="F188" s="49"/>
      <c r="G188" s="49"/>
      <c r="H188" s="51"/>
      <c r="I188" s="18"/>
      <c r="J188" s="342"/>
      <c r="K188" s="34"/>
      <c r="L188" s="34"/>
      <c r="M188" s="23"/>
      <c r="N188" s="23"/>
      <c r="Q188" s="13"/>
      <c r="R188" s="13"/>
    </row>
    <row r="189" spans="1:18">
      <c r="A189" s="49"/>
      <c r="B189" s="49"/>
      <c r="C189" s="49"/>
      <c r="D189" s="49"/>
      <c r="E189" s="50"/>
      <c r="F189" s="49"/>
      <c r="G189" s="49"/>
      <c r="H189" s="51"/>
      <c r="I189" s="18"/>
      <c r="J189" s="342"/>
      <c r="K189" s="34"/>
      <c r="L189" s="34"/>
      <c r="M189" s="23"/>
      <c r="N189" s="23"/>
      <c r="Q189" s="13"/>
      <c r="R189" s="13"/>
    </row>
    <row r="190" spans="1:18">
      <c r="A190" s="49"/>
      <c r="B190" s="49"/>
      <c r="C190" s="49"/>
      <c r="D190" s="49"/>
      <c r="E190" s="50"/>
      <c r="F190" s="49"/>
      <c r="G190" s="49"/>
      <c r="H190" s="51"/>
      <c r="I190" s="18"/>
      <c r="J190" s="342"/>
      <c r="K190" s="34"/>
      <c r="L190" s="34"/>
      <c r="M190" s="23"/>
      <c r="N190" s="23"/>
      <c r="Q190" s="13"/>
      <c r="R190" s="13"/>
    </row>
    <row r="191" spans="1:18">
      <c r="A191" s="49"/>
      <c r="B191" s="49"/>
      <c r="C191" s="49"/>
      <c r="D191" s="49"/>
      <c r="E191" s="50"/>
      <c r="F191" s="49"/>
      <c r="G191" s="49"/>
      <c r="H191" s="51"/>
      <c r="I191" s="18"/>
      <c r="J191" s="342"/>
      <c r="K191" s="34"/>
      <c r="L191" s="34"/>
      <c r="M191" s="23"/>
      <c r="N191" s="23"/>
      <c r="Q191" s="13"/>
      <c r="R191" s="13"/>
    </row>
    <row r="192" spans="1:18">
      <c r="A192" s="49"/>
      <c r="B192" s="49"/>
      <c r="C192" s="49"/>
      <c r="D192" s="49"/>
      <c r="E192" s="50"/>
      <c r="F192" s="49"/>
      <c r="G192" s="49"/>
      <c r="H192" s="51"/>
      <c r="I192" s="18"/>
      <c r="J192" s="342"/>
      <c r="K192" s="34"/>
      <c r="L192" s="34"/>
      <c r="M192" s="23"/>
      <c r="N192" s="23"/>
      <c r="Q192" s="13"/>
      <c r="R192" s="13"/>
    </row>
    <row r="193" spans="1:18" s="17" customFormat="1">
      <c r="A193" s="44"/>
      <c r="B193" s="44"/>
      <c r="C193" s="44"/>
      <c r="D193" s="44"/>
      <c r="E193" s="43"/>
      <c r="F193" s="44"/>
      <c r="G193" s="44"/>
      <c r="H193" s="47"/>
      <c r="I193" s="18"/>
      <c r="J193" s="346"/>
      <c r="K193" s="34"/>
      <c r="L193" s="34"/>
      <c r="M193" s="23"/>
      <c r="N193" s="23"/>
      <c r="O193" s="1"/>
      <c r="Q193" s="14"/>
      <c r="R193" s="14"/>
    </row>
    <row r="194" spans="1:18">
      <c r="A194" s="49"/>
      <c r="B194" s="49"/>
      <c r="C194" s="49"/>
      <c r="D194" s="49"/>
      <c r="E194" s="50"/>
      <c r="F194" s="49"/>
      <c r="G194" s="49"/>
      <c r="H194" s="51"/>
      <c r="I194" s="18"/>
      <c r="J194" s="342"/>
      <c r="K194" s="34"/>
      <c r="L194" s="34"/>
      <c r="M194" s="23"/>
      <c r="N194" s="23"/>
      <c r="Q194" s="13"/>
      <c r="R194" s="13"/>
    </row>
    <row r="195" spans="1:18">
      <c r="A195" s="49"/>
      <c r="B195" s="49"/>
      <c r="C195" s="49"/>
      <c r="D195" s="49"/>
      <c r="E195" s="50"/>
      <c r="F195" s="49"/>
      <c r="G195" s="49"/>
      <c r="H195" s="51"/>
      <c r="I195" s="18"/>
      <c r="J195" s="342"/>
      <c r="K195" s="34"/>
      <c r="L195" s="34"/>
      <c r="M195" s="23"/>
      <c r="N195" s="23"/>
      <c r="Q195" s="13"/>
      <c r="R195" s="13"/>
    </row>
    <row r="196" spans="1:18">
      <c r="A196" s="49"/>
      <c r="B196" s="49"/>
      <c r="C196" s="49"/>
      <c r="D196" s="49"/>
      <c r="E196" s="50"/>
      <c r="F196" s="49"/>
      <c r="G196" s="49"/>
      <c r="H196" s="51"/>
      <c r="I196" s="18"/>
      <c r="J196" s="342"/>
      <c r="K196" s="34"/>
      <c r="L196" s="34"/>
      <c r="M196" s="23"/>
      <c r="N196" s="23"/>
      <c r="Q196" s="13"/>
      <c r="R196" s="13"/>
    </row>
    <row r="197" spans="1:18">
      <c r="A197" s="49"/>
      <c r="B197" s="49"/>
      <c r="C197" s="49"/>
      <c r="D197" s="49"/>
      <c r="E197" s="50"/>
      <c r="F197" s="49"/>
      <c r="G197" s="49"/>
      <c r="H197" s="51"/>
      <c r="I197" s="18"/>
      <c r="J197" s="342"/>
      <c r="K197" s="34"/>
      <c r="L197" s="34"/>
      <c r="M197" s="23"/>
      <c r="N197" s="23"/>
      <c r="Q197" s="13"/>
      <c r="R197" s="13"/>
    </row>
    <row r="198" spans="1:18">
      <c r="A198" s="49"/>
      <c r="B198" s="49"/>
      <c r="C198" s="49"/>
      <c r="D198" s="49"/>
      <c r="E198" s="50"/>
      <c r="F198" s="49"/>
      <c r="G198" s="49"/>
      <c r="H198" s="51"/>
      <c r="I198" s="18"/>
      <c r="J198" s="342"/>
      <c r="K198" s="34"/>
      <c r="L198" s="34"/>
      <c r="M198" s="23"/>
      <c r="N198" s="23"/>
      <c r="Q198" s="13"/>
      <c r="R198" s="13"/>
    </row>
    <row r="199" spans="1:18">
      <c r="A199" s="49"/>
      <c r="B199" s="49"/>
      <c r="C199" s="49"/>
      <c r="D199" s="49"/>
      <c r="E199" s="50"/>
      <c r="F199" s="49"/>
      <c r="G199" s="49"/>
      <c r="H199" s="51"/>
      <c r="I199" s="18"/>
      <c r="J199" s="342"/>
      <c r="K199" s="34"/>
      <c r="L199" s="34"/>
      <c r="M199" s="23"/>
      <c r="N199" s="23"/>
      <c r="Q199" s="13"/>
      <c r="R199" s="13"/>
    </row>
    <row r="200" spans="1:18" s="20" customFormat="1">
      <c r="A200" s="63"/>
      <c r="B200" s="63"/>
      <c r="C200" s="63"/>
      <c r="D200" s="63"/>
      <c r="E200" s="64"/>
      <c r="F200" s="63"/>
      <c r="G200" s="63"/>
      <c r="H200" s="46"/>
      <c r="I200" s="18"/>
      <c r="J200" s="346"/>
      <c r="K200" s="34"/>
      <c r="L200" s="34"/>
      <c r="M200" s="23"/>
      <c r="N200" s="23"/>
      <c r="O200" s="1"/>
      <c r="Q200" s="19"/>
      <c r="R200" s="19"/>
    </row>
    <row r="201" spans="1:18">
      <c r="A201" s="49"/>
      <c r="B201" s="49"/>
      <c r="C201" s="49"/>
      <c r="D201" s="49"/>
      <c r="E201" s="50"/>
      <c r="F201" s="49"/>
      <c r="G201" s="49"/>
      <c r="H201" s="51"/>
      <c r="I201" s="18"/>
      <c r="J201" s="342"/>
      <c r="K201" s="34"/>
      <c r="L201" s="34"/>
      <c r="M201" s="23"/>
      <c r="N201" s="23"/>
      <c r="Q201" s="13"/>
      <c r="R201" s="13"/>
    </row>
    <row r="202" spans="1:18">
      <c r="A202" s="49"/>
      <c r="B202" s="49"/>
      <c r="C202" s="49"/>
      <c r="D202" s="49"/>
      <c r="E202" s="50"/>
      <c r="F202" s="49"/>
      <c r="G202" s="49"/>
      <c r="H202" s="51"/>
      <c r="I202" s="18"/>
      <c r="J202" s="342"/>
      <c r="K202" s="34"/>
      <c r="L202" s="34"/>
      <c r="M202" s="23"/>
      <c r="N202" s="23"/>
      <c r="Q202" s="13"/>
      <c r="R202" s="13"/>
    </row>
    <row r="203" spans="1:18">
      <c r="A203" s="49"/>
      <c r="B203" s="49"/>
      <c r="C203" s="49"/>
      <c r="D203" s="49"/>
      <c r="E203" s="50"/>
      <c r="F203" s="49"/>
      <c r="G203" s="49"/>
      <c r="H203" s="51"/>
      <c r="I203" s="18"/>
      <c r="J203" s="342"/>
      <c r="K203" s="34"/>
      <c r="L203" s="34"/>
      <c r="M203" s="23"/>
      <c r="N203" s="23"/>
      <c r="Q203" s="13"/>
      <c r="R203" s="13"/>
    </row>
    <row r="204" spans="1:18">
      <c r="A204" s="49"/>
      <c r="B204" s="49"/>
      <c r="C204" s="49"/>
      <c r="D204" s="49"/>
      <c r="E204" s="50"/>
      <c r="F204" s="49"/>
      <c r="G204" s="49"/>
      <c r="H204" s="51"/>
      <c r="I204" s="18"/>
      <c r="J204" s="342"/>
      <c r="K204" s="34"/>
      <c r="L204" s="34"/>
      <c r="M204" s="23"/>
      <c r="N204" s="23"/>
      <c r="Q204" s="13"/>
      <c r="R204" s="13"/>
    </row>
    <row r="205" spans="1:18">
      <c r="A205" s="49"/>
      <c r="B205" s="49"/>
      <c r="C205" s="49"/>
      <c r="D205" s="49"/>
      <c r="E205" s="50"/>
      <c r="F205" s="49"/>
      <c r="G205" s="49"/>
      <c r="H205" s="51"/>
      <c r="I205" s="18"/>
      <c r="J205" s="342"/>
      <c r="K205" s="34"/>
      <c r="L205" s="34"/>
      <c r="M205" s="23"/>
      <c r="N205" s="23"/>
      <c r="Q205" s="13"/>
      <c r="R205" s="13"/>
    </row>
    <row r="206" spans="1:18">
      <c r="A206" s="49"/>
      <c r="B206" s="49"/>
      <c r="C206" s="49"/>
      <c r="D206" s="49"/>
      <c r="E206" s="50"/>
      <c r="F206" s="49"/>
      <c r="G206" s="49"/>
      <c r="H206" s="51"/>
      <c r="I206" s="18"/>
      <c r="J206" s="342"/>
      <c r="K206" s="34"/>
      <c r="L206" s="34"/>
      <c r="M206" s="23"/>
      <c r="N206" s="23"/>
      <c r="Q206" s="13"/>
      <c r="R206" s="13"/>
    </row>
    <row r="207" spans="1:18">
      <c r="A207" s="49"/>
      <c r="B207" s="49"/>
      <c r="C207" s="49"/>
      <c r="D207" s="49"/>
      <c r="E207" s="50"/>
      <c r="F207" s="49"/>
      <c r="G207" s="49"/>
      <c r="H207" s="51"/>
      <c r="I207" s="18"/>
      <c r="J207" s="342"/>
      <c r="K207" s="34"/>
      <c r="L207" s="34"/>
      <c r="M207" s="23"/>
      <c r="N207" s="23"/>
      <c r="Q207" s="13"/>
      <c r="R207" s="13"/>
    </row>
    <row r="208" spans="1:18" s="17" customFormat="1">
      <c r="A208" s="44"/>
      <c r="B208" s="44"/>
      <c r="C208" s="44"/>
      <c r="D208" s="44"/>
      <c r="E208" s="43"/>
      <c r="F208" s="44"/>
      <c r="G208" s="44"/>
      <c r="H208" s="47"/>
      <c r="I208" s="18"/>
      <c r="J208" s="346"/>
      <c r="K208" s="34"/>
      <c r="L208" s="34"/>
      <c r="M208" s="23"/>
      <c r="N208" s="23"/>
      <c r="O208" s="1"/>
      <c r="Q208" s="14"/>
      <c r="R208" s="14"/>
    </row>
    <row r="209" spans="1:18">
      <c r="A209" s="49"/>
      <c r="B209" s="49"/>
      <c r="C209" s="49"/>
      <c r="D209" s="49"/>
      <c r="E209" s="50"/>
      <c r="F209" s="49"/>
      <c r="G209" s="49"/>
      <c r="H209" s="51"/>
      <c r="I209" s="18"/>
      <c r="J209" s="342"/>
      <c r="K209" s="34"/>
      <c r="L209" s="34"/>
      <c r="M209" s="23"/>
      <c r="N209" s="23"/>
      <c r="Q209" s="13"/>
      <c r="R209" s="13"/>
    </row>
    <row r="210" spans="1:18">
      <c r="A210" s="49"/>
      <c r="B210" s="49"/>
      <c r="C210" s="49"/>
      <c r="D210" s="49"/>
      <c r="E210" s="50"/>
      <c r="F210" s="49"/>
      <c r="G210" s="49"/>
      <c r="H210" s="51"/>
      <c r="I210" s="18"/>
      <c r="J210" s="342"/>
      <c r="K210" s="34"/>
      <c r="L210" s="34"/>
      <c r="M210" s="23"/>
      <c r="N210" s="23"/>
      <c r="Q210" s="13"/>
      <c r="R210" s="13"/>
    </row>
    <row r="211" spans="1:18">
      <c r="A211" s="49"/>
      <c r="B211" s="49"/>
      <c r="C211" s="49"/>
      <c r="D211" s="49"/>
      <c r="E211" s="50"/>
      <c r="F211" s="49"/>
      <c r="G211" s="49"/>
      <c r="H211" s="51"/>
      <c r="I211" s="18"/>
      <c r="J211" s="342"/>
      <c r="K211" s="34"/>
      <c r="L211" s="34"/>
      <c r="M211" s="23"/>
      <c r="N211" s="23"/>
      <c r="Q211" s="13"/>
      <c r="R211" s="13"/>
    </row>
    <row r="212" spans="1:18" s="17" customFormat="1">
      <c r="A212" s="44"/>
      <c r="B212" s="44"/>
      <c r="C212" s="44"/>
      <c r="D212" s="44"/>
      <c r="E212" s="43"/>
      <c r="F212" s="44"/>
      <c r="G212" s="44"/>
      <c r="H212" s="47"/>
      <c r="I212" s="18"/>
      <c r="J212" s="346"/>
      <c r="K212" s="34"/>
      <c r="L212" s="34"/>
      <c r="M212" s="23"/>
      <c r="N212" s="23"/>
      <c r="O212" s="1"/>
      <c r="Q212" s="14"/>
      <c r="R212" s="14"/>
    </row>
    <row r="213" spans="1:18">
      <c r="A213" s="49"/>
      <c r="B213" s="49"/>
      <c r="C213" s="49"/>
      <c r="D213" s="49"/>
      <c r="E213" s="50"/>
      <c r="F213" s="49"/>
      <c r="G213" s="49"/>
      <c r="H213" s="51"/>
      <c r="I213" s="18"/>
      <c r="J213" s="342"/>
      <c r="K213" s="34"/>
      <c r="L213" s="34"/>
      <c r="M213" s="23"/>
      <c r="N213" s="23"/>
      <c r="Q213" s="13"/>
      <c r="R213" s="13"/>
    </row>
    <row r="214" spans="1:18">
      <c r="A214" s="49"/>
      <c r="B214" s="49"/>
      <c r="C214" s="49"/>
      <c r="D214" s="49"/>
      <c r="E214" s="50"/>
      <c r="F214" s="49"/>
      <c r="G214" s="49"/>
      <c r="H214" s="51"/>
      <c r="I214" s="18"/>
      <c r="J214" s="342"/>
      <c r="K214" s="34"/>
      <c r="L214" s="34"/>
      <c r="M214" s="23"/>
      <c r="N214" s="23"/>
      <c r="Q214" s="13"/>
      <c r="R214" s="13"/>
    </row>
    <row r="215" spans="1:18">
      <c r="A215" s="49"/>
      <c r="B215" s="49"/>
      <c r="C215" s="49"/>
      <c r="D215" s="49"/>
      <c r="E215" s="50"/>
      <c r="F215" s="49"/>
      <c r="G215" s="49"/>
      <c r="H215" s="51"/>
      <c r="I215" s="18"/>
      <c r="J215" s="342"/>
      <c r="K215" s="34"/>
      <c r="L215" s="34"/>
      <c r="M215" s="23"/>
      <c r="N215" s="23"/>
      <c r="Q215" s="13"/>
      <c r="R215" s="13"/>
    </row>
    <row r="216" spans="1:18">
      <c r="A216" s="49"/>
      <c r="B216" s="49"/>
      <c r="C216" s="49"/>
      <c r="D216" s="49"/>
      <c r="E216" s="50"/>
      <c r="F216" s="49"/>
      <c r="G216" s="49"/>
      <c r="H216" s="51"/>
      <c r="I216" s="18"/>
      <c r="J216" s="342"/>
      <c r="K216" s="34"/>
      <c r="L216" s="34"/>
      <c r="M216" s="23"/>
      <c r="N216" s="23"/>
      <c r="Q216" s="13"/>
      <c r="R216" s="13"/>
    </row>
    <row r="217" spans="1:18">
      <c r="A217" s="49"/>
      <c r="B217" s="49"/>
      <c r="C217" s="49"/>
      <c r="D217" s="49"/>
      <c r="E217" s="50"/>
      <c r="F217" s="49"/>
      <c r="G217" s="49"/>
      <c r="H217" s="51"/>
      <c r="I217" s="18"/>
      <c r="J217" s="342"/>
      <c r="K217" s="34"/>
      <c r="L217" s="34"/>
      <c r="M217" s="23"/>
      <c r="N217" s="23"/>
      <c r="Q217" s="13"/>
      <c r="R217" s="13"/>
    </row>
    <row r="218" spans="1:18">
      <c r="A218" s="49"/>
      <c r="B218" s="49"/>
      <c r="C218" s="49"/>
      <c r="D218" s="49"/>
      <c r="E218" s="50"/>
      <c r="F218" s="49"/>
      <c r="G218" s="49"/>
      <c r="H218" s="51"/>
      <c r="I218" s="18"/>
      <c r="J218" s="342"/>
      <c r="K218" s="34"/>
      <c r="L218" s="34"/>
      <c r="M218" s="23"/>
      <c r="N218" s="23"/>
      <c r="Q218" s="13"/>
      <c r="R218" s="13"/>
    </row>
    <row r="219" spans="1:18">
      <c r="A219" s="49"/>
      <c r="B219" s="49"/>
      <c r="C219" s="49"/>
      <c r="D219" s="49"/>
      <c r="E219" s="50"/>
      <c r="F219" s="49"/>
      <c r="G219" s="49"/>
      <c r="H219" s="51"/>
      <c r="I219" s="18"/>
      <c r="J219" s="342"/>
      <c r="K219" s="34"/>
      <c r="L219" s="34"/>
      <c r="M219" s="23"/>
      <c r="N219" s="23"/>
      <c r="Q219" s="13"/>
      <c r="R219" s="13"/>
    </row>
    <row r="220" spans="1:18">
      <c r="A220" s="49"/>
      <c r="B220" s="49"/>
      <c r="C220" s="49"/>
      <c r="D220" s="49"/>
      <c r="E220" s="50"/>
      <c r="F220" s="49"/>
      <c r="G220" s="49"/>
      <c r="H220" s="51"/>
      <c r="I220" s="18"/>
      <c r="J220" s="342"/>
      <c r="K220" s="34"/>
      <c r="L220" s="34"/>
      <c r="M220" s="23"/>
      <c r="N220" s="23"/>
      <c r="Q220" s="13"/>
      <c r="R220" s="13"/>
    </row>
    <row r="221" spans="1:18">
      <c r="A221" s="49"/>
      <c r="B221" s="49"/>
      <c r="C221" s="49"/>
      <c r="D221" s="49"/>
      <c r="E221" s="50"/>
      <c r="F221" s="49"/>
      <c r="G221" s="49"/>
      <c r="H221" s="51"/>
      <c r="I221" s="18"/>
      <c r="J221" s="342"/>
      <c r="K221" s="34"/>
      <c r="L221" s="34"/>
      <c r="M221" s="23"/>
      <c r="N221" s="23"/>
      <c r="Q221" s="13"/>
      <c r="R221" s="13"/>
    </row>
    <row r="222" spans="1:18">
      <c r="A222" s="49"/>
      <c r="B222" s="49"/>
      <c r="C222" s="49"/>
      <c r="D222" s="49"/>
      <c r="E222" s="50"/>
      <c r="F222" s="49"/>
      <c r="G222" s="49"/>
      <c r="H222" s="51"/>
      <c r="I222" s="18"/>
      <c r="J222" s="342"/>
      <c r="K222" s="34"/>
      <c r="L222" s="34"/>
      <c r="M222" s="23"/>
      <c r="N222" s="23"/>
      <c r="Q222" s="13"/>
      <c r="R222" s="13"/>
    </row>
    <row r="223" spans="1:18">
      <c r="A223" s="49"/>
      <c r="B223" s="49"/>
      <c r="C223" s="49"/>
      <c r="D223" s="49"/>
      <c r="E223" s="50"/>
      <c r="F223" s="49"/>
      <c r="G223" s="49"/>
      <c r="H223" s="51"/>
      <c r="I223" s="18"/>
      <c r="J223" s="342"/>
      <c r="K223" s="34"/>
      <c r="L223" s="34"/>
      <c r="M223" s="23"/>
      <c r="N223" s="23"/>
      <c r="Q223" s="13"/>
      <c r="R223" s="13"/>
    </row>
    <row r="224" spans="1:18">
      <c r="A224" s="49"/>
      <c r="B224" s="49"/>
      <c r="C224" s="49"/>
      <c r="D224" s="49"/>
      <c r="E224" s="50"/>
      <c r="F224" s="49"/>
      <c r="G224" s="49"/>
      <c r="H224" s="51"/>
      <c r="I224" s="18"/>
      <c r="J224" s="342"/>
      <c r="K224" s="34"/>
      <c r="L224" s="34"/>
      <c r="M224" s="23"/>
      <c r="N224" s="23"/>
      <c r="Q224" s="13"/>
      <c r="R224" s="13"/>
    </row>
    <row r="225" spans="1:18">
      <c r="A225" s="49"/>
      <c r="B225" s="49"/>
      <c r="C225" s="49"/>
      <c r="D225" s="49"/>
      <c r="E225" s="50"/>
      <c r="F225" s="49"/>
      <c r="G225" s="49"/>
      <c r="H225" s="51"/>
      <c r="I225" s="18"/>
      <c r="J225" s="342"/>
      <c r="K225" s="34"/>
      <c r="L225" s="34"/>
      <c r="M225" s="23"/>
      <c r="N225" s="23"/>
      <c r="Q225" s="13"/>
      <c r="R225" s="13"/>
    </row>
    <row r="226" spans="1:18">
      <c r="A226" s="49"/>
      <c r="B226" s="49"/>
      <c r="C226" s="49"/>
      <c r="D226" s="49"/>
      <c r="E226" s="50"/>
      <c r="F226" s="49"/>
      <c r="G226" s="49"/>
      <c r="H226" s="51"/>
      <c r="I226" s="18"/>
      <c r="J226" s="342"/>
      <c r="K226" s="34"/>
      <c r="L226" s="34"/>
      <c r="M226" s="23"/>
      <c r="N226" s="23"/>
      <c r="Q226" s="13"/>
      <c r="R226" s="13"/>
    </row>
    <row r="227" spans="1:18">
      <c r="A227" s="49"/>
      <c r="B227" s="49"/>
      <c r="C227" s="49"/>
      <c r="D227" s="49"/>
      <c r="E227" s="50"/>
      <c r="F227" s="49"/>
      <c r="G227" s="49"/>
      <c r="H227" s="51"/>
      <c r="I227" s="18"/>
      <c r="J227" s="342"/>
      <c r="K227" s="34"/>
      <c r="L227" s="34"/>
      <c r="M227" s="23"/>
      <c r="N227" s="23"/>
      <c r="Q227" s="13"/>
      <c r="R227" s="13"/>
    </row>
    <row r="228" spans="1:18">
      <c r="A228" s="49"/>
      <c r="B228" s="49"/>
      <c r="C228" s="49"/>
      <c r="D228" s="49"/>
      <c r="E228" s="50"/>
      <c r="F228" s="49"/>
      <c r="G228" s="49"/>
      <c r="H228" s="51"/>
      <c r="I228" s="18"/>
      <c r="J228" s="342"/>
      <c r="K228" s="34"/>
      <c r="L228" s="34"/>
      <c r="M228" s="23"/>
      <c r="N228" s="23"/>
      <c r="Q228" s="13"/>
      <c r="R228" s="13"/>
    </row>
    <row r="229" spans="1:18">
      <c r="A229" s="49"/>
      <c r="B229" s="49"/>
      <c r="C229" s="49"/>
      <c r="D229" s="49"/>
      <c r="E229" s="50"/>
      <c r="F229" s="49"/>
      <c r="G229" s="49"/>
      <c r="H229" s="51"/>
      <c r="I229" s="18"/>
      <c r="J229" s="342"/>
      <c r="K229" s="34"/>
      <c r="L229" s="34"/>
      <c r="M229" s="23"/>
      <c r="N229" s="23"/>
      <c r="Q229" s="13"/>
      <c r="R229" s="13"/>
    </row>
    <row r="230" spans="1:18">
      <c r="A230" s="49"/>
      <c r="B230" s="49"/>
      <c r="C230" s="49"/>
      <c r="D230" s="49"/>
      <c r="E230" s="50"/>
      <c r="F230" s="49"/>
      <c r="G230" s="49"/>
      <c r="H230" s="51"/>
      <c r="I230" s="18"/>
      <c r="J230" s="342"/>
      <c r="K230" s="34"/>
      <c r="L230" s="34"/>
      <c r="M230" s="23"/>
      <c r="N230" s="23"/>
      <c r="Q230" s="13"/>
      <c r="R230" s="13"/>
    </row>
    <row r="231" spans="1:18">
      <c r="A231" s="49"/>
      <c r="B231" s="49"/>
      <c r="C231" s="49"/>
      <c r="D231" s="49"/>
      <c r="E231" s="50"/>
      <c r="F231" s="49"/>
      <c r="G231" s="49"/>
      <c r="H231" s="51"/>
      <c r="I231" s="18"/>
      <c r="J231" s="342"/>
      <c r="K231" s="34"/>
      <c r="L231" s="34"/>
      <c r="M231" s="23"/>
      <c r="N231" s="23"/>
      <c r="Q231" s="13"/>
      <c r="R231" s="13"/>
    </row>
    <row r="232" spans="1:18">
      <c r="A232" s="49"/>
      <c r="B232" s="49"/>
      <c r="C232" s="49"/>
      <c r="D232" s="49"/>
      <c r="E232" s="50"/>
      <c r="F232" s="49"/>
      <c r="G232" s="49"/>
      <c r="H232" s="51"/>
      <c r="I232" s="18"/>
      <c r="J232" s="342"/>
      <c r="K232" s="34"/>
      <c r="L232" s="34"/>
      <c r="M232" s="23"/>
      <c r="N232" s="23"/>
      <c r="Q232" s="13"/>
      <c r="R232" s="13"/>
    </row>
    <row r="233" spans="1:18">
      <c r="A233" s="49"/>
      <c r="B233" s="49"/>
      <c r="C233" s="49"/>
      <c r="D233" s="49"/>
      <c r="E233" s="50"/>
      <c r="F233" s="49"/>
      <c r="G233" s="49"/>
      <c r="H233" s="51"/>
      <c r="I233" s="18"/>
      <c r="J233" s="342"/>
      <c r="K233" s="34"/>
      <c r="L233" s="34"/>
      <c r="M233" s="23"/>
      <c r="N233" s="23"/>
      <c r="Q233" s="13"/>
      <c r="R233" s="13"/>
    </row>
    <row r="234" spans="1:18">
      <c r="A234" s="49"/>
      <c r="B234" s="49"/>
      <c r="C234" s="49"/>
      <c r="D234" s="49"/>
      <c r="E234" s="50"/>
      <c r="F234" s="49"/>
      <c r="G234" s="49"/>
      <c r="H234" s="51"/>
      <c r="I234" s="18"/>
      <c r="J234" s="342"/>
      <c r="K234" s="34"/>
      <c r="L234" s="34"/>
      <c r="M234" s="23"/>
      <c r="N234" s="23"/>
      <c r="Q234" s="13"/>
      <c r="R234" s="13"/>
    </row>
    <row r="235" spans="1:18" s="17" customFormat="1">
      <c r="A235" s="44"/>
      <c r="B235" s="44"/>
      <c r="C235" s="44"/>
      <c r="D235" s="44"/>
      <c r="E235" s="43"/>
      <c r="F235" s="44"/>
      <c r="G235" s="44"/>
      <c r="H235" s="47"/>
      <c r="I235" s="18"/>
      <c r="J235" s="346"/>
      <c r="K235" s="34"/>
      <c r="L235" s="34"/>
      <c r="M235" s="23"/>
      <c r="N235" s="23"/>
      <c r="O235" s="1"/>
      <c r="Q235" s="14"/>
      <c r="R235" s="14"/>
    </row>
    <row r="236" spans="1:18">
      <c r="A236" s="49"/>
      <c r="B236" s="49"/>
      <c r="C236" s="49"/>
      <c r="D236" s="49"/>
      <c r="E236" s="50"/>
      <c r="F236" s="49"/>
      <c r="G236" s="49"/>
      <c r="H236" s="51"/>
      <c r="I236" s="18"/>
      <c r="J236" s="342"/>
      <c r="K236" s="34"/>
      <c r="L236" s="34"/>
      <c r="M236" s="23"/>
      <c r="N236" s="23"/>
      <c r="Q236" s="13"/>
      <c r="R236" s="13"/>
    </row>
    <row r="237" spans="1:18">
      <c r="A237" s="49"/>
      <c r="B237" s="49"/>
      <c r="C237" s="49"/>
      <c r="D237" s="49"/>
      <c r="E237" s="50"/>
      <c r="F237" s="49"/>
      <c r="G237" s="49"/>
      <c r="H237" s="51"/>
      <c r="I237" s="18"/>
      <c r="J237" s="342"/>
      <c r="K237" s="34"/>
      <c r="L237" s="34"/>
      <c r="M237" s="23"/>
      <c r="N237" s="23"/>
      <c r="Q237" s="13"/>
      <c r="R237" s="13"/>
    </row>
    <row r="238" spans="1:18">
      <c r="A238" s="49"/>
      <c r="B238" s="49"/>
      <c r="C238" s="49"/>
      <c r="D238" s="49"/>
      <c r="E238" s="50"/>
      <c r="F238" s="49"/>
      <c r="G238" s="49"/>
      <c r="H238" s="51"/>
      <c r="I238" s="18"/>
      <c r="J238" s="342"/>
      <c r="K238" s="34"/>
      <c r="L238" s="34"/>
      <c r="M238" s="23"/>
      <c r="N238" s="23"/>
      <c r="Q238" s="13"/>
      <c r="R238" s="13"/>
    </row>
    <row r="239" spans="1:18">
      <c r="A239" s="49"/>
      <c r="B239" s="49"/>
      <c r="C239" s="49"/>
      <c r="D239" s="49"/>
      <c r="E239" s="50"/>
      <c r="F239" s="49"/>
      <c r="G239" s="49"/>
      <c r="H239" s="51"/>
      <c r="I239" s="18"/>
      <c r="J239" s="342"/>
      <c r="K239" s="34"/>
      <c r="L239" s="34"/>
      <c r="M239" s="23"/>
      <c r="N239" s="23"/>
      <c r="Q239" s="13"/>
      <c r="R239" s="13"/>
    </row>
    <row r="240" spans="1:18">
      <c r="A240" s="49"/>
      <c r="B240" s="49"/>
      <c r="C240" s="49"/>
      <c r="D240" s="49"/>
      <c r="E240" s="50"/>
      <c r="F240" s="49"/>
      <c r="G240" s="49"/>
      <c r="H240" s="51"/>
      <c r="I240" s="18"/>
      <c r="J240" s="342"/>
      <c r="K240" s="34"/>
      <c r="L240" s="34"/>
      <c r="M240" s="23"/>
      <c r="N240" s="23"/>
      <c r="Q240" s="13"/>
      <c r="R240" s="13"/>
    </row>
    <row r="241" spans="1:18">
      <c r="A241" s="49"/>
      <c r="B241" s="49"/>
      <c r="C241" s="49"/>
      <c r="D241" s="49"/>
      <c r="E241" s="50"/>
      <c r="F241" s="49"/>
      <c r="G241" s="49"/>
      <c r="H241" s="51"/>
      <c r="I241" s="18"/>
      <c r="J241" s="342"/>
      <c r="K241" s="34"/>
      <c r="L241" s="34"/>
      <c r="M241" s="23"/>
      <c r="N241" s="23"/>
      <c r="Q241" s="13"/>
      <c r="R241" s="13"/>
    </row>
    <row r="242" spans="1:18">
      <c r="A242" s="49"/>
      <c r="B242" s="49"/>
      <c r="C242" s="49"/>
      <c r="D242" s="49"/>
      <c r="E242" s="50"/>
      <c r="F242" s="49"/>
      <c r="G242" s="49"/>
      <c r="H242" s="51"/>
      <c r="I242" s="18"/>
      <c r="J242" s="342"/>
      <c r="K242" s="34"/>
      <c r="L242" s="34"/>
      <c r="M242" s="23"/>
      <c r="N242" s="23"/>
      <c r="Q242" s="13"/>
      <c r="R242" s="13"/>
    </row>
    <row r="243" spans="1:18">
      <c r="A243" s="49"/>
      <c r="B243" s="49"/>
      <c r="C243" s="49"/>
      <c r="D243" s="49"/>
      <c r="E243" s="50"/>
      <c r="F243" s="49"/>
      <c r="G243" s="49"/>
      <c r="H243" s="51"/>
      <c r="I243" s="18"/>
      <c r="J243" s="342"/>
      <c r="K243" s="34"/>
      <c r="L243" s="34"/>
      <c r="M243" s="23"/>
      <c r="N243" s="23"/>
      <c r="Q243" s="13"/>
      <c r="R243" s="13"/>
    </row>
    <row r="244" spans="1:18" s="17" customFormat="1">
      <c r="A244" s="44"/>
      <c r="B244" s="44"/>
      <c r="C244" s="44"/>
      <c r="D244" s="44"/>
      <c r="E244" s="43"/>
      <c r="F244" s="44"/>
      <c r="G244" s="44"/>
      <c r="H244" s="47"/>
      <c r="I244" s="18"/>
      <c r="J244" s="346"/>
      <c r="K244" s="34"/>
      <c r="L244" s="34"/>
      <c r="M244" s="23"/>
      <c r="N244" s="23"/>
      <c r="O244" s="1"/>
      <c r="Q244" s="14"/>
      <c r="R244" s="14"/>
    </row>
    <row r="245" spans="1:18">
      <c r="A245" s="49"/>
      <c r="B245" s="49"/>
      <c r="C245" s="49"/>
      <c r="D245" s="49"/>
      <c r="E245" s="50"/>
      <c r="F245" s="49"/>
      <c r="G245" s="49"/>
      <c r="H245" s="51"/>
      <c r="I245" s="18"/>
      <c r="J245" s="342"/>
      <c r="K245" s="34"/>
      <c r="L245" s="34"/>
      <c r="M245" s="23"/>
      <c r="N245" s="23"/>
      <c r="Q245" s="13"/>
      <c r="R245" s="13"/>
    </row>
    <row r="246" spans="1:18">
      <c r="A246" s="49"/>
      <c r="B246" s="49"/>
      <c r="C246" s="49"/>
      <c r="D246" s="49"/>
      <c r="E246" s="50"/>
      <c r="F246" s="49"/>
      <c r="G246" s="49"/>
      <c r="H246" s="51"/>
      <c r="I246" s="18"/>
      <c r="J246" s="342"/>
      <c r="K246" s="34"/>
      <c r="L246" s="34"/>
      <c r="M246" s="23"/>
      <c r="N246" s="23"/>
      <c r="Q246" s="13"/>
      <c r="R246" s="13"/>
    </row>
    <row r="247" spans="1:18">
      <c r="A247" s="49"/>
      <c r="B247" s="49"/>
      <c r="C247" s="49"/>
      <c r="D247" s="49"/>
      <c r="E247" s="50"/>
      <c r="F247" s="49"/>
      <c r="G247" s="49"/>
      <c r="H247" s="51"/>
      <c r="I247" s="18"/>
      <c r="J247" s="342"/>
      <c r="K247" s="34"/>
      <c r="L247" s="34"/>
      <c r="M247" s="23"/>
      <c r="N247" s="23"/>
      <c r="Q247" s="13"/>
      <c r="R247" s="13"/>
    </row>
    <row r="248" spans="1:18">
      <c r="A248" s="49"/>
      <c r="B248" s="49"/>
      <c r="C248" s="49"/>
      <c r="D248" s="49"/>
      <c r="E248" s="50"/>
      <c r="F248" s="49"/>
      <c r="G248" s="49"/>
      <c r="H248" s="51"/>
      <c r="I248" s="18"/>
      <c r="J248" s="342"/>
      <c r="K248" s="34"/>
      <c r="L248" s="34"/>
      <c r="M248" s="23"/>
      <c r="N248" s="23"/>
      <c r="Q248" s="13"/>
      <c r="R248" s="13"/>
    </row>
    <row r="249" spans="1:18">
      <c r="A249" s="49"/>
      <c r="B249" s="49"/>
      <c r="C249" s="49"/>
      <c r="D249" s="49"/>
      <c r="E249" s="50"/>
      <c r="F249" s="49"/>
      <c r="G249" s="49"/>
      <c r="H249" s="51"/>
      <c r="I249" s="18"/>
      <c r="J249" s="342"/>
      <c r="K249" s="34"/>
      <c r="L249" s="34"/>
      <c r="M249" s="23"/>
      <c r="N249" s="23"/>
      <c r="Q249" s="13"/>
      <c r="R249" s="13"/>
    </row>
    <row r="250" spans="1:18">
      <c r="A250" s="49"/>
      <c r="B250" s="49"/>
      <c r="C250" s="49"/>
      <c r="D250" s="49"/>
      <c r="E250" s="50"/>
      <c r="F250" s="49"/>
      <c r="G250" s="49"/>
      <c r="H250" s="51"/>
      <c r="I250" s="18"/>
      <c r="J250" s="342"/>
      <c r="K250" s="34"/>
      <c r="L250" s="34"/>
      <c r="M250" s="23"/>
      <c r="N250" s="23"/>
      <c r="Q250" s="13"/>
      <c r="R250" s="13"/>
    </row>
    <row r="251" spans="1:18">
      <c r="A251" s="49"/>
      <c r="B251" s="49"/>
      <c r="C251" s="49"/>
      <c r="D251" s="49"/>
      <c r="E251" s="50"/>
      <c r="F251" s="49"/>
      <c r="G251" s="49"/>
      <c r="H251" s="51"/>
      <c r="I251" s="18"/>
      <c r="J251" s="342"/>
      <c r="K251" s="34"/>
      <c r="L251" s="34"/>
      <c r="M251" s="23"/>
      <c r="N251" s="23"/>
      <c r="Q251" s="13"/>
      <c r="R251" s="13"/>
    </row>
    <row r="252" spans="1:18">
      <c r="A252" s="49"/>
      <c r="B252" s="49"/>
      <c r="C252" s="49"/>
      <c r="D252" s="49"/>
      <c r="E252" s="50"/>
      <c r="F252" s="49"/>
      <c r="G252" s="49"/>
      <c r="H252" s="51"/>
      <c r="I252" s="18"/>
      <c r="J252" s="342"/>
      <c r="K252" s="34"/>
      <c r="L252" s="34"/>
      <c r="M252" s="23"/>
      <c r="N252" s="23"/>
      <c r="Q252" s="13"/>
      <c r="R252" s="13"/>
    </row>
    <row r="253" spans="1:18">
      <c r="A253" s="49"/>
      <c r="B253" s="49"/>
      <c r="C253" s="49"/>
      <c r="D253" s="49"/>
      <c r="E253" s="50"/>
      <c r="F253" s="49"/>
      <c r="G253" s="49"/>
      <c r="H253" s="51"/>
      <c r="I253" s="18"/>
      <c r="J253" s="342"/>
      <c r="K253" s="34"/>
      <c r="L253" s="34"/>
      <c r="M253" s="23"/>
      <c r="N253" s="23"/>
      <c r="Q253" s="13"/>
      <c r="R253" s="13"/>
    </row>
    <row r="254" spans="1:18">
      <c r="A254" s="49"/>
      <c r="B254" s="49"/>
      <c r="C254" s="49"/>
      <c r="D254" s="49"/>
      <c r="E254" s="50"/>
      <c r="F254" s="49"/>
      <c r="G254" s="49"/>
      <c r="H254" s="51"/>
      <c r="I254" s="18"/>
      <c r="J254" s="342"/>
      <c r="K254" s="34"/>
      <c r="L254" s="34"/>
      <c r="M254" s="23"/>
      <c r="N254" s="23"/>
      <c r="Q254" s="13"/>
      <c r="R254" s="13"/>
    </row>
    <row r="255" spans="1:18">
      <c r="A255" s="49"/>
      <c r="B255" s="49"/>
      <c r="C255" s="49"/>
      <c r="D255" s="49"/>
      <c r="E255" s="50"/>
      <c r="F255" s="49"/>
      <c r="G255" s="49"/>
      <c r="H255" s="51"/>
      <c r="I255" s="18"/>
      <c r="J255" s="342"/>
      <c r="K255" s="34"/>
      <c r="L255" s="34"/>
      <c r="M255" s="23"/>
      <c r="N255" s="23"/>
      <c r="Q255" s="13"/>
      <c r="R255" s="13"/>
    </row>
    <row r="256" spans="1:18">
      <c r="A256" s="49"/>
      <c r="B256" s="49"/>
      <c r="C256" s="49"/>
      <c r="D256" s="49"/>
      <c r="E256" s="50"/>
      <c r="F256" s="49"/>
      <c r="G256" s="49"/>
      <c r="H256" s="51"/>
      <c r="I256" s="18"/>
      <c r="J256" s="342"/>
      <c r="K256" s="34"/>
      <c r="L256" s="34"/>
      <c r="M256" s="23"/>
      <c r="N256" s="23"/>
      <c r="Q256" s="13"/>
      <c r="R256" s="13"/>
    </row>
    <row r="257" spans="1:18">
      <c r="A257" s="49"/>
      <c r="B257" s="49"/>
      <c r="C257" s="49"/>
      <c r="D257" s="49"/>
      <c r="E257" s="50"/>
      <c r="F257" s="49"/>
      <c r="G257" s="49"/>
      <c r="H257" s="51"/>
      <c r="I257" s="18"/>
      <c r="J257" s="342"/>
      <c r="K257" s="34"/>
      <c r="L257" s="34"/>
      <c r="M257" s="23"/>
      <c r="N257" s="23"/>
      <c r="Q257" s="13"/>
      <c r="R257" s="13"/>
    </row>
    <row r="258" spans="1:18">
      <c r="A258" s="49"/>
      <c r="B258" s="49"/>
      <c r="C258" s="49"/>
      <c r="D258" s="49"/>
      <c r="E258" s="50"/>
      <c r="F258" s="49"/>
      <c r="G258" s="49"/>
      <c r="H258" s="51"/>
      <c r="I258" s="18"/>
      <c r="J258" s="342"/>
      <c r="K258" s="34"/>
      <c r="L258" s="34"/>
      <c r="M258" s="23"/>
      <c r="N258" s="23"/>
      <c r="Q258" s="13"/>
      <c r="R258" s="13"/>
    </row>
    <row r="259" spans="1:18">
      <c r="A259" s="49"/>
      <c r="B259" s="49"/>
      <c r="C259" s="49"/>
      <c r="D259" s="49"/>
      <c r="E259" s="50"/>
      <c r="F259" s="49"/>
      <c r="G259" s="49"/>
      <c r="H259" s="51"/>
      <c r="I259" s="18"/>
      <c r="J259" s="342"/>
      <c r="K259" s="34"/>
      <c r="L259" s="34"/>
      <c r="M259" s="23"/>
      <c r="N259" s="23"/>
      <c r="Q259" s="13"/>
      <c r="R259" s="13"/>
    </row>
    <row r="260" spans="1:18">
      <c r="A260" s="49"/>
      <c r="B260" s="49"/>
      <c r="C260" s="49"/>
      <c r="D260" s="49"/>
      <c r="E260" s="50"/>
      <c r="F260" s="49"/>
      <c r="G260" s="49"/>
      <c r="H260" s="51"/>
      <c r="I260" s="18"/>
      <c r="J260" s="342"/>
      <c r="K260" s="34"/>
      <c r="L260" s="34"/>
      <c r="M260" s="23"/>
      <c r="N260" s="23"/>
      <c r="Q260" s="13"/>
      <c r="R260" s="13"/>
    </row>
    <row r="261" spans="1:18">
      <c r="A261" s="49"/>
      <c r="B261" s="49"/>
      <c r="C261" s="49"/>
      <c r="D261" s="49"/>
      <c r="E261" s="50"/>
      <c r="F261" s="49"/>
      <c r="G261" s="49"/>
      <c r="H261" s="51"/>
      <c r="I261" s="18"/>
      <c r="J261" s="342"/>
      <c r="K261" s="34"/>
      <c r="L261" s="34"/>
      <c r="M261" s="23"/>
      <c r="N261" s="23"/>
      <c r="Q261" s="13"/>
      <c r="R261" s="13"/>
    </row>
    <row r="262" spans="1:18">
      <c r="A262" s="49"/>
      <c r="B262" s="49"/>
      <c r="C262" s="49"/>
      <c r="D262" s="49"/>
      <c r="E262" s="50"/>
      <c r="F262" s="49"/>
      <c r="G262" s="49"/>
      <c r="H262" s="51"/>
      <c r="I262" s="18"/>
      <c r="J262" s="342"/>
      <c r="K262" s="34"/>
      <c r="L262" s="34"/>
      <c r="M262" s="23"/>
      <c r="N262" s="23"/>
      <c r="Q262" s="13"/>
      <c r="R262" s="13"/>
    </row>
    <row r="263" spans="1:18" s="17" customFormat="1">
      <c r="A263" s="44"/>
      <c r="B263" s="44"/>
      <c r="C263" s="44"/>
      <c r="D263" s="44"/>
      <c r="E263" s="43"/>
      <c r="F263" s="44"/>
      <c r="G263" s="44"/>
      <c r="H263" s="47"/>
      <c r="I263" s="18"/>
      <c r="J263" s="346"/>
      <c r="K263" s="34"/>
      <c r="L263" s="34"/>
      <c r="M263" s="23"/>
      <c r="N263" s="23"/>
      <c r="O263" s="1"/>
      <c r="Q263" s="14"/>
      <c r="R263" s="14"/>
    </row>
    <row r="264" spans="1:18">
      <c r="A264" s="49"/>
      <c r="B264" s="49"/>
      <c r="C264" s="49"/>
      <c r="D264" s="49"/>
      <c r="E264" s="50"/>
      <c r="F264" s="49"/>
      <c r="G264" s="49"/>
      <c r="H264" s="51"/>
      <c r="I264" s="18"/>
      <c r="J264" s="342"/>
      <c r="K264" s="34"/>
      <c r="L264" s="34"/>
      <c r="M264" s="23"/>
      <c r="N264" s="23"/>
      <c r="Q264" s="13"/>
      <c r="R264" s="13"/>
    </row>
    <row r="265" spans="1:18">
      <c r="A265" s="49"/>
      <c r="B265" s="49"/>
      <c r="C265" s="49"/>
      <c r="D265" s="49"/>
      <c r="E265" s="50"/>
      <c r="F265" s="49"/>
      <c r="G265" s="49"/>
      <c r="H265" s="51"/>
      <c r="I265" s="18"/>
      <c r="J265" s="342"/>
      <c r="K265" s="34"/>
      <c r="L265" s="34"/>
      <c r="M265" s="23"/>
      <c r="N265" s="23"/>
      <c r="Q265" s="13"/>
      <c r="R265" s="13"/>
    </row>
    <row r="266" spans="1:18">
      <c r="A266" s="49"/>
      <c r="B266" s="49"/>
      <c r="C266" s="49"/>
      <c r="D266" s="49"/>
      <c r="E266" s="50"/>
      <c r="F266" s="49"/>
      <c r="G266" s="49"/>
      <c r="H266" s="51"/>
      <c r="I266" s="18"/>
      <c r="J266" s="342"/>
      <c r="K266" s="34"/>
      <c r="L266" s="34"/>
      <c r="M266" s="23"/>
      <c r="N266" s="23"/>
      <c r="Q266" s="13"/>
      <c r="R266" s="13"/>
    </row>
    <row r="267" spans="1:18">
      <c r="A267" s="49"/>
      <c r="B267" s="49"/>
      <c r="C267" s="49"/>
      <c r="D267" s="49"/>
      <c r="E267" s="50"/>
      <c r="F267" s="49"/>
      <c r="G267" s="49"/>
      <c r="H267" s="51"/>
      <c r="I267" s="18"/>
      <c r="J267" s="342"/>
      <c r="K267" s="34"/>
      <c r="L267" s="34"/>
      <c r="M267" s="23"/>
      <c r="N267" s="23"/>
      <c r="Q267" s="13"/>
      <c r="R267" s="13"/>
    </row>
    <row r="268" spans="1:18">
      <c r="A268" s="49"/>
      <c r="B268" s="49"/>
      <c r="C268" s="49"/>
      <c r="D268" s="49"/>
      <c r="E268" s="50"/>
      <c r="F268" s="49"/>
      <c r="G268" s="49"/>
      <c r="H268" s="51"/>
      <c r="I268" s="18"/>
      <c r="J268" s="342"/>
      <c r="K268" s="34"/>
      <c r="L268" s="34"/>
      <c r="M268" s="23"/>
      <c r="N268" s="23"/>
      <c r="Q268" s="13"/>
      <c r="R268" s="13"/>
    </row>
    <row r="269" spans="1:18">
      <c r="A269" s="49"/>
      <c r="B269" s="49"/>
      <c r="C269" s="49"/>
      <c r="D269" s="49"/>
      <c r="E269" s="50"/>
      <c r="F269" s="49"/>
      <c r="G269" s="49"/>
      <c r="H269" s="51"/>
      <c r="I269" s="18"/>
      <c r="J269" s="342"/>
      <c r="K269" s="34"/>
      <c r="L269" s="34"/>
      <c r="M269" s="23"/>
      <c r="N269" s="23"/>
      <c r="Q269" s="13"/>
      <c r="R269" s="13"/>
    </row>
    <row r="270" spans="1:18">
      <c r="A270" s="49"/>
      <c r="B270" s="49"/>
      <c r="C270" s="49"/>
      <c r="D270" s="49"/>
      <c r="E270" s="50"/>
      <c r="F270" s="49"/>
      <c r="G270" s="49"/>
      <c r="H270" s="51"/>
      <c r="I270" s="18"/>
      <c r="J270" s="342"/>
      <c r="K270" s="34"/>
      <c r="L270" s="34"/>
      <c r="M270" s="23"/>
      <c r="N270" s="23"/>
      <c r="Q270" s="13"/>
      <c r="R270" s="13"/>
    </row>
    <row r="271" spans="1:18">
      <c r="A271" s="49"/>
      <c r="B271" s="49"/>
      <c r="C271" s="49"/>
      <c r="D271" s="49"/>
      <c r="E271" s="50"/>
      <c r="F271" s="49"/>
      <c r="G271" s="49"/>
      <c r="H271" s="51"/>
      <c r="I271" s="18"/>
      <c r="J271" s="342"/>
      <c r="K271" s="34"/>
      <c r="L271" s="34"/>
      <c r="M271" s="23"/>
      <c r="N271" s="23"/>
      <c r="Q271" s="13"/>
      <c r="R271" s="13"/>
    </row>
    <row r="272" spans="1:18">
      <c r="A272" s="49"/>
      <c r="B272" s="49"/>
      <c r="C272" s="49"/>
      <c r="D272" s="49"/>
      <c r="E272" s="50"/>
      <c r="F272" s="49"/>
      <c r="G272" s="49"/>
      <c r="H272" s="51"/>
      <c r="I272" s="18"/>
      <c r="J272" s="342"/>
      <c r="K272" s="34"/>
      <c r="L272" s="34"/>
      <c r="M272" s="23"/>
      <c r="N272" s="23"/>
      <c r="Q272" s="13"/>
      <c r="R272" s="13"/>
    </row>
    <row r="273" spans="1:18">
      <c r="A273" s="49"/>
      <c r="B273" s="49"/>
      <c r="C273" s="49"/>
      <c r="D273" s="49"/>
      <c r="E273" s="50"/>
      <c r="F273" s="49"/>
      <c r="G273" s="49"/>
      <c r="H273" s="51"/>
      <c r="I273" s="18"/>
      <c r="J273" s="342"/>
      <c r="K273" s="34"/>
      <c r="L273" s="34"/>
      <c r="M273" s="23"/>
      <c r="N273" s="23"/>
      <c r="Q273" s="13"/>
      <c r="R273" s="13"/>
    </row>
    <row r="274" spans="1:18">
      <c r="A274" s="49"/>
      <c r="B274" s="49"/>
      <c r="C274" s="49"/>
      <c r="D274" s="49"/>
      <c r="E274" s="50"/>
      <c r="F274" s="49"/>
      <c r="G274" s="49"/>
      <c r="H274" s="51"/>
      <c r="I274" s="18"/>
      <c r="J274" s="342"/>
      <c r="K274" s="34"/>
      <c r="L274" s="34"/>
      <c r="M274" s="23"/>
      <c r="N274" s="23"/>
      <c r="Q274" s="13"/>
      <c r="R274" s="13"/>
    </row>
    <row r="275" spans="1:18">
      <c r="A275" s="49"/>
      <c r="B275" s="49"/>
      <c r="C275" s="49"/>
      <c r="D275" s="49"/>
      <c r="E275" s="50"/>
      <c r="F275" s="49"/>
      <c r="G275" s="49"/>
      <c r="H275" s="51"/>
      <c r="I275" s="18"/>
      <c r="J275" s="342"/>
      <c r="K275" s="34"/>
      <c r="L275" s="34"/>
      <c r="M275" s="23"/>
      <c r="N275" s="23"/>
      <c r="Q275" s="13"/>
      <c r="R275" s="13"/>
    </row>
    <row r="276" spans="1:18">
      <c r="A276" s="49"/>
      <c r="B276" s="49"/>
      <c r="C276" s="49"/>
      <c r="D276" s="49"/>
      <c r="E276" s="50"/>
      <c r="F276" s="49"/>
      <c r="G276" s="49"/>
      <c r="H276" s="51"/>
      <c r="I276" s="18"/>
      <c r="J276" s="342"/>
      <c r="K276" s="34"/>
      <c r="L276" s="34"/>
      <c r="M276" s="23"/>
      <c r="N276" s="23"/>
      <c r="Q276" s="13"/>
      <c r="R276" s="13"/>
    </row>
    <row r="277" spans="1:18">
      <c r="A277" s="49"/>
      <c r="B277" s="49"/>
      <c r="C277" s="49"/>
      <c r="D277" s="49"/>
      <c r="E277" s="50"/>
      <c r="F277" s="49"/>
      <c r="G277" s="49"/>
      <c r="H277" s="51"/>
      <c r="I277" s="18"/>
      <c r="J277" s="342"/>
      <c r="K277" s="34"/>
      <c r="L277" s="34"/>
      <c r="M277" s="23"/>
      <c r="N277" s="23"/>
      <c r="Q277" s="13"/>
      <c r="R277" s="13"/>
    </row>
    <row r="278" spans="1:18">
      <c r="A278" s="49"/>
      <c r="B278" s="49"/>
      <c r="C278" s="49"/>
      <c r="D278" s="49"/>
      <c r="E278" s="50"/>
      <c r="F278" s="49"/>
      <c r="G278" s="49"/>
      <c r="H278" s="51"/>
      <c r="I278" s="18"/>
      <c r="J278" s="342"/>
      <c r="K278" s="34"/>
      <c r="L278" s="34"/>
      <c r="M278" s="23"/>
      <c r="N278" s="23"/>
      <c r="Q278" s="13"/>
      <c r="R278" s="13"/>
    </row>
    <row r="279" spans="1:18">
      <c r="A279" s="49"/>
      <c r="B279" s="49"/>
      <c r="C279" s="49"/>
      <c r="D279" s="49"/>
      <c r="E279" s="50"/>
      <c r="F279" s="49"/>
      <c r="G279" s="49"/>
      <c r="H279" s="51"/>
      <c r="I279" s="18"/>
      <c r="J279" s="342"/>
      <c r="K279" s="34"/>
      <c r="L279" s="34"/>
      <c r="M279" s="23"/>
      <c r="N279" s="23"/>
      <c r="Q279" s="13"/>
      <c r="R279" s="13"/>
    </row>
    <row r="280" spans="1:18">
      <c r="A280" s="49"/>
      <c r="B280" s="49"/>
      <c r="C280" s="49"/>
      <c r="D280" s="49"/>
      <c r="E280" s="50"/>
      <c r="F280" s="49"/>
      <c r="G280" s="49"/>
      <c r="H280" s="51"/>
      <c r="I280" s="18"/>
      <c r="J280" s="342"/>
      <c r="K280" s="34"/>
      <c r="L280" s="34"/>
      <c r="M280" s="23"/>
      <c r="N280" s="23"/>
      <c r="Q280" s="13"/>
      <c r="R280" s="13"/>
    </row>
    <row r="281" spans="1:18">
      <c r="A281" s="49"/>
      <c r="B281" s="49"/>
      <c r="C281" s="49"/>
      <c r="D281" s="49"/>
      <c r="E281" s="50"/>
      <c r="F281" s="49"/>
      <c r="G281" s="49"/>
      <c r="H281" s="51"/>
      <c r="I281" s="18"/>
      <c r="J281" s="342"/>
      <c r="K281" s="34"/>
      <c r="L281" s="34"/>
      <c r="M281" s="23"/>
      <c r="N281" s="23"/>
      <c r="Q281" s="13"/>
      <c r="R281" s="13"/>
    </row>
    <row r="282" spans="1:18">
      <c r="A282" s="49"/>
      <c r="B282" s="49"/>
      <c r="C282" s="49"/>
      <c r="D282" s="49"/>
      <c r="E282" s="50"/>
      <c r="F282" s="49"/>
      <c r="G282" s="49"/>
      <c r="H282" s="51"/>
      <c r="I282" s="18"/>
      <c r="J282" s="342"/>
      <c r="K282" s="34"/>
      <c r="L282" s="34"/>
      <c r="M282" s="23"/>
      <c r="N282" s="23"/>
      <c r="Q282" s="13"/>
      <c r="R282" s="13"/>
    </row>
    <row r="283" spans="1:18">
      <c r="A283" s="49"/>
      <c r="B283" s="49"/>
      <c r="C283" s="49"/>
      <c r="D283" s="49"/>
      <c r="E283" s="50"/>
      <c r="F283" s="49"/>
      <c r="G283" s="49"/>
      <c r="H283" s="51"/>
      <c r="I283" s="18"/>
      <c r="J283" s="342"/>
      <c r="K283" s="34"/>
      <c r="L283" s="34"/>
      <c r="M283" s="23"/>
      <c r="N283" s="23"/>
      <c r="Q283" s="13"/>
      <c r="R283" s="13"/>
    </row>
    <row r="284" spans="1:18">
      <c r="A284" s="49"/>
      <c r="B284" s="49"/>
      <c r="C284" s="49"/>
      <c r="D284" s="49"/>
      <c r="E284" s="50"/>
      <c r="F284" s="49"/>
      <c r="G284" s="49"/>
      <c r="H284" s="51"/>
      <c r="I284" s="18"/>
      <c r="J284" s="342"/>
      <c r="K284" s="34"/>
      <c r="L284" s="34"/>
      <c r="M284" s="23"/>
      <c r="N284" s="23"/>
      <c r="Q284" s="13"/>
      <c r="R284" s="13"/>
    </row>
    <row r="285" spans="1:18">
      <c r="A285" s="49"/>
      <c r="B285" s="49"/>
      <c r="C285" s="49"/>
      <c r="D285" s="49"/>
      <c r="E285" s="50"/>
      <c r="F285" s="49"/>
      <c r="G285" s="49"/>
      <c r="H285" s="51"/>
      <c r="I285" s="18"/>
      <c r="J285" s="342"/>
      <c r="K285" s="34"/>
      <c r="L285" s="34"/>
      <c r="M285" s="23"/>
      <c r="N285" s="23"/>
      <c r="Q285" s="13"/>
      <c r="R285" s="13"/>
    </row>
    <row r="286" spans="1:18">
      <c r="A286" s="49"/>
      <c r="B286" s="49"/>
      <c r="C286" s="49"/>
      <c r="D286" s="49"/>
      <c r="E286" s="50"/>
      <c r="F286" s="49"/>
      <c r="G286" s="49"/>
      <c r="H286" s="51"/>
      <c r="I286" s="18"/>
      <c r="J286" s="342"/>
      <c r="K286" s="34"/>
      <c r="L286" s="34"/>
      <c r="M286" s="23"/>
      <c r="N286" s="23"/>
      <c r="Q286" s="13"/>
      <c r="R286" s="13"/>
    </row>
    <row r="287" spans="1:18">
      <c r="A287" s="49"/>
      <c r="B287" s="49"/>
      <c r="C287" s="49"/>
      <c r="D287" s="49"/>
      <c r="E287" s="50"/>
      <c r="F287" s="49"/>
      <c r="G287" s="49"/>
      <c r="H287" s="51"/>
      <c r="I287" s="18"/>
      <c r="J287" s="342"/>
      <c r="K287" s="34"/>
      <c r="L287" s="34"/>
      <c r="M287" s="23"/>
      <c r="N287" s="23"/>
      <c r="Q287" s="13"/>
      <c r="R287" s="13"/>
    </row>
    <row r="288" spans="1:18">
      <c r="A288" s="49"/>
      <c r="B288" s="49"/>
      <c r="C288" s="49"/>
      <c r="D288" s="49"/>
      <c r="E288" s="50"/>
      <c r="F288" s="49"/>
      <c r="G288" s="49"/>
      <c r="H288" s="51"/>
      <c r="I288" s="18"/>
      <c r="J288" s="342"/>
      <c r="K288" s="34"/>
      <c r="L288" s="34"/>
      <c r="M288" s="23"/>
      <c r="N288" s="23"/>
      <c r="Q288" s="13"/>
      <c r="R288" s="13"/>
    </row>
    <row r="289" spans="1:18">
      <c r="A289" s="49"/>
      <c r="B289" s="49"/>
      <c r="C289" s="49"/>
      <c r="D289" s="49"/>
      <c r="E289" s="50"/>
      <c r="F289" s="49"/>
      <c r="G289" s="49"/>
      <c r="H289" s="51"/>
      <c r="I289" s="18"/>
      <c r="J289" s="342"/>
      <c r="K289" s="34"/>
      <c r="L289" s="34"/>
      <c r="M289" s="23"/>
      <c r="N289" s="23"/>
      <c r="Q289" s="13"/>
      <c r="R289" s="13"/>
    </row>
    <row r="290" spans="1:18">
      <c r="A290" s="49"/>
      <c r="B290" s="49"/>
      <c r="C290" s="49"/>
      <c r="D290" s="49"/>
      <c r="E290" s="50"/>
      <c r="F290" s="49"/>
      <c r="G290" s="49"/>
      <c r="H290" s="51"/>
      <c r="I290" s="18"/>
      <c r="J290" s="342"/>
      <c r="K290" s="34"/>
      <c r="L290" s="34"/>
      <c r="M290" s="23"/>
      <c r="N290" s="23"/>
      <c r="Q290" s="13"/>
      <c r="R290" s="13"/>
    </row>
    <row r="291" spans="1:18">
      <c r="A291" s="49"/>
      <c r="B291" s="49"/>
      <c r="C291" s="49"/>
      <c r="D291" s="49"/>
      <c r="E291" s="50"/>
      <c r="F291" s="49"/>
      <c r="G291" s="49"/>
      <c r="H291" s="51"/>
      <c r="I291" s="18"/>
      <c r="J291" s="342"/>
      <c r="K291" s="34"/>
      <c r="L291" s="34"/>
      <c r="M291" s="23"/>
      <c r="N291" s="23"/>
      <c r="Q291" s="13"/>
      <c r="R291" s="13"/>
    </row>
    <row r="292" spans="1:18">
      <c r="A292" s="49"/>
      <c r="B292" s="49"/>
      <c r="C292" s="49"/>
      <c r="D292" s="49"/>
      <c r="E292" s="50"/>
      <c r="F292" s="49"/>
      <c r="G292" s="49"/>
      <c r="H292" s="51"/>
      <c r="I292" s="18"/>
      <c r="J292" s="342"/>
      <c r="K292" s="34"/>
      <c r="L292" s="34"/>
      <c r="M292" s="23"/>
      <c r="N292" s="23"/>
      <c r="Q292" s="13"/>
      <c r="R292" s="13"/>
    </row>
    <row r="293" spans="1:18">
      <c r="A293" s="49"/>
      <c r="B293" s="49"/>
      <c r="C293" s="49"/>
      <c r="D293" s="49"/>
      <c r="E293" s="50"/>
      <c r="F293" s="49"/>
      <c r="G293" s="49"/>
      <c r="H293" s="51"/>
      <c r="I293" s="18"/>
      <c r="J293" s="342"/>
      <c r="K293" s="34"/>
      <c r="L293" s="34"/>
      <c r="M293" s="23"/>
      <c r="N293" s="23"/>
      <c r="Q293" s="13"/>
      <c r="R293" s="13"/>
    </row>
    <row r="294" spans="1:18">
      <c r="A294" s="49"/>
      <c r="B294" s="49"/>
      <c r="C294" s="49"/>
      <c r="D294" s="49"/>
      <c r="E294" s="50"/>
      <c r="F294" s="49"/>
      <c r="G294" s="49"/>
      <c r="H294" s="51"/>
      <c r="I294" s="18"/>
      <c r="J294" s="342"/>
      <c r="K294" s="34"/>
      <c r="L294" s="34"/>
      <c r="M294" s="23"/>
      <c r="N294" s="23"/>
      <c r="Q294" s="13"/>
      <c r="R294" s="13"/>
    </row>
    <row r="295" spans="1:18">
      <c r="A295" s="49"/>
      <c r="B295" s="49"/>
      <c r="C295" s="49"/>
      <c r="D295" s="49"/>
      <c r="E295" s="50"/>
      <c r="F295" s="49"/>
      <c r="G295" s="49"/>
      <c r="H295" s="51"/>
      <c r="I295" s="18"/>
      <c r="J295" s="342"/>
      <c r="K295" s="34"/>
      <c r="L295" s="34"/>
      <c r="M295" s="23"/>
      <c r="N295" s="23"/>
      <c r="Q295" s="13"/>
      <c r="R295" s="13"/>
    </row>
    <row r="296" spans="1:18">
      <c r="A296" s="49"/>
      <c r="B296" s="49"/>
      <c r="C296" s="49"/>
      <c r="D296" s="49"/>
      <c r="E296" s="50"/>
      <c r="F296" s="49"/>
      <c r="G296" s="49"/>
      <c r="H296" s="51"/>
      <c r="I296" s="18"/>
      <c r="J296" s="342"/>
      <c r="K296" s="34"/>
      <c r="L296" s="34"/>
      <c r="M296" s="23"/>
      <c r="N296" s="23"/>
      <c r="Q296" s="13"/>
      <c r="R296" s="13"/>
    </row>
    <row r="297" spans="1:18">
      <c r="A297" s="49"/>
      <c r="B297" s="49"/>
      <c r="C297" s="49"/>
      <c r="D297" s="49"/>
      <c r="E297" s="50"/>
      <c r="F297" s="49"/>
      <c r="G297" s="49"/>
      <c r="H297" s="51"/>
      <c r="I297" s="18"/>
      <c r="J297" s="342"/>
      <c r="K297" s="34"/>
      <c r="L297" s="34"/>
      <c r="M297" s="23"/>
      <c r="N297" s="23"/>
      <c r="Q297" s="13"/>
      <c r="R297" s="13"/>
    </row>
    <row r="298" spans="1:18">
      <c r="A298" s="49"/>
      <c r="B298" s="49"/>
      <c r="C298" s="49"/>
      <c r="D298" s="49"/>
      <c r="E298" s="50"/>
      <c r="F298" s="49"/>
      <c r="G298" s="49"/>
      <c r="H298" s="51"/>
      <c r="I298" s="18"/>
      <c r="J298" s="342"/>
      <c r="K298" s="34"/>
      <c r="L298" s="34"/>
      <c r="M298" s="23"/>
      <c r="N298" s="23"/>
      <c r="Q298" s="13"/>
      <c r="R298" s="13"/>
    </row>
    <row r="299" spans="1:18" s="17" customFormat="1">
      <c r="A299" s="44"/>
      <c r="B299" s="44"/>
      <c r="C299" s="44"/>
      <c r="D299" s="44"/>
      <c r="E299" s="43"/>
      <c r="F299" s="44"/>
      <c r="G299" s="44"/>
      <c r="H299" s="47"/>
      <c r="I299" s="18"/>
      <c r="J299" s="346"/>
      <c r="K299" s="34"/>
      <c r="L299" s="34"/>
      <c r="M299" s="23"/>
      <c r="N299" s="23"/>
      <c r="O299" s="1"/>
      <c r="Q299" s="14"/>
      <c r="R299" s="14"/>
    </row>
    <row r="300" spans="1:18">
      <c r="A300" s="49"/>
      <c r="B300" s="49"/>
      <c r="C300" s="49"/>
      <c r="D300" s="49"/>
      <c r="E300" s="50"/>
      <c r="F300" s="49"/>
      <c r="G300" s="49"/>
      <c r="H300" s="51"/>
      <c r="I300" s="18"/>
      <c r="J300" s="342"/>
      <c r="K300" s="34"/>
      <c r="L300" s="34"/>
      <c r="M300" s="23"/>
      <c r="N300" s="23"/>
      <c r="Q300" s="13"/>
      <c r="R300" s="13"/>
    </row>
    <row r="301" spans="1:18">
      <c r="A301" s="49"/>
      <c r="B301" s="49"/>
      <c r="C301" s="49"/>
      <c r="D301" s="49"/>
      <c r="E301" s="50"/>
      <c r="F301" s="49"/>
      <c r="G301" s="49"/>
      <c r="H301" s="51"/>
      <c r="I301" s="18"/>
      <c r="J301" s="342"/>
      <c r="K301" s="34"/>
      <c r="L301" s="34"/>
      <c r="M301" s="23"/>
      <c r="N301" s="23"/>
      <c r="Q301" s="13"/>
      <c r="R301" s="13"/>
    </row>
    <row r="302" spans="1:18">
      <c r="A302" s="49"/>
      <c r="B302" s="49"/>
      <c r="C302" s="49"/>
      <c r="D302" s="49"/>
      <c r="E302" s="50"/>
      <c r="F302" s="49"/>
      <c r="G302" s="49"/>
      <c r="H302" s="51"/>
      <c r="I302" s="18"/>
      <c r="J302" s="342"/>
      <c r="K302" s="34"/>
      <c r="L302" s="34"/>
      <c r="M302" s="23"/>
      <c r="N302" s="23"/>
      <c r="Q302" s="13"/>
      <c r="R302" s="13"/>
    </row>
    <row r="303" spans="1:18">
      <c r="A303" s="49"/>
      <c r="B303" s="49"/>
      <c r="C303" s="49"/>
      <c r="D303" s="49"/>
      <c r="E303" s="50"/>
      <c r="F303" s="49"/>
      <c r="G303" s="49"/>
      <c r="H303" s="51"/>
      <c r="I303" s="18"/>
      <c r="J303" s="342"/>
      <c r="K303" s="34"/>
      <c r="L303" s="34"/>
      <c r="M303" s="23"/>
      <c r="N303" s="23"/>
      <c r="Q303" s="13"/>
      <c r="R303" s="13"/>
    </row>
    <row r="304" spans="1:18">
      <c r="A304" s="49"/>
      <c r="B304" s="49"/>
      <c r="C304" s="49"/>
      <c r="D304" s="49"/>
      <c r="E304" s="50"/>
      <c r="F304" s="49"/>
      <c r="G304" s="49"/>
      <c r="H304" s="51"/>
      <c r="I304" s="18"/>
      <c r="J304" s="342"/>
      <c r="K304" s="34"/>
      <c r="L304" s="34"/>
      <c r="M304" s="23"/>
      <c r="N304" s="23"/>
      <c r="Q304" s="13"/>
      <c r="R304" s="13"/>
    </row>
    <row r="305" spans="1:18">
      <c r="A305" s="49"/>
      <c r="B305" s="49"/>
      <c r="C305" s="49"/>
      <c r="D305" s="49"/>
      <c r="E305" s="50"/>
      <c r="F305" s="49"/>
      <c r="G305" s="49"/>
      <c r="H305" s="51"/>
      <c r="I305" s="18"/>
      <c r="J305" s="342"/>
      <c r="K305" s="34"/>
      <c r="L305" s="34"/>
      <c r="M305" s="23"/>
      <c r="N305" s="23"/>
      <c r="Q305" s="13"/>
      <c r="R305" s="13"/>
    </row>
    <row r="306" spans="1:18">
      <c r="A306" s="54"/>
      <c r="B306" s="54"/>
      <c r="C306" s="54"/>
      <c r="D306" s="49"/>
      <c r="E306" s="50"/>
      <c r="F306" s="49"/>
      <c r="G306" s="49"/>
      <c r="H306" s="51"/>
      <c r="I306" s="18"/>
      <c r="J306" s="342"/>
      <c r="K306" s="34"/>
      <c r="L306" s="34"/>
      <c r="M306" s="24"/>
      <c r="N306" s="23"/>
      <c r="Q306" s="13"/>
      <c r="R306" s="13"/>
    </row>
    <row r="307" spans="1:18">
      <c r="A307" s="41"/>
      <c r="B307" s="41"/>
      <c r="C307" s="41"/>
      <c r="D307" s="42"/>
      <c r="E307" s="43"/>
      <c r="F307" s="44"/>
      <c r="G307" s="44"/>
      <c r="H307" s="47"/>
      <c r="I307" s="65"/>
      <c r="J307" s="344"/>
      <c r="K307" s="34"/>
      <c r="L307" s="35"/>
      <c r="M307" s="23"/>
      <c r="N307" s="23"/>
      <c r="Q307" s="13"/>
      <c r="R307" s="13"/>
    </row>
    <row r="308" spans="1:18" s="17" customFormat="1">
      <c r="A308" s="44"/>
      <c r="B308" s="44"/>
      <c r="C308" s="44"/>
      <c r="D308" s="44"/>
      <c r="E308" s="43"/>
      <c r="F308" s="44"/>
      <c r="G308" s="44"/>
      <c r="H308" s="47"/>
      <c r="I308" s="58"/>
      <c r="J308" s="346"/>
      <c r="K308" s="34"/>
      <c r="L308" s="34"/>
      <c r="M308" s="23"/>
      <c r="N308" s="23"/>
      <c r="O308" s="1"/>
      <c r="Q308" s="14"/>
      <c r="R308" s="14"/>
    </row>
    <row r="309" spans="1:18">
      <c r="A309" s="49"/>
      <c r="B309" s="49"/>
      <c r="C309" s="49"/>
      <c r="D309" s="49"/>
      <c r="E309" s="50"/>
      <c r="F309" s="49"/>
      <c r="G309" s="49"/>
      <c r="H309" s="51"/>
      <c r="I309" s="58"/>
      <c r="J309" s="342"/>
      <c r="K309" s="34"/>
      <c r="L309" s="34"/>
      <c r="M309" s="23"/>
      <c r="N309" s="23"/>
      <c r="Q309" s="13"/>
      <c r="R309" s="13"/>
    </row>
    <row r="310" spans="1:18" s="17" customFormat="1">
      <c r="A310" s="44"/>
      <c r="B310" s="44"/>
      <c r="C310" s="44"/>
      <c r="D310" s="44"/>
      <c r="E310" s="43"/>
      <c r="F310" s="44"/>
      <c r="G310" s="44"/>
      <c r="H310" s="47"/>
      <c r="I310" s="58"/>
      <c r="J310" s="346"/>
      <c r="K310" s="34"/>
      <c r="L310" s="34"/>
      <c r="M310" s="23"/>
      <c r="N310" s="23"/>
      <c r="O310" s="1"/>
      <c r="Q310" s="14"/>
      <c r="R310" s="14"/>
    </row>
    <row r="311" spans="1:18">
      <c r="A311" s="49"/>
      <c r="B311" s="49"/>
      <c r="C311" s="49"/>
      <c r="D311" s="49"/>
      <c r="E311" s="50"/>
      <c r="F311" s="49"/>
      <c r="G311" s="49"/>
      <c r="H311" s="51"/>
      <c r="I311" s="58"/>
      <c r="J311" s="342"/>
      <c r="K311" s="34"/>
      <c r="L311" s="34"/>
      <c r="M311" s="23"/>
      <c r="N311" s="23"/>
      <c r="Q311" s="13"/>
      <c r="R311" s="13"/>
    </row>
    <row r="312" spans="1:18">
      <c r="A312" s="49"/>
      <c r="B312" s="49"/>
      <c r="C312" s="49"/>
      <c r="D312" s="49"/>
      <c r="E312" s="50"/>
      <c r="F312" s="49"/>
      <c r="G312" s="49"/>
      <c r="H312" s="51"/>
      <c r="I312" s="58"/>
      <c r="J312" s="342"/>
      <c r="K312" s="34"/>
      <c r="L312" s="34"/>
      <c r="M312" s="23"/>
      <c r="N312" s="23"/>
      <c r="Q312" s="13"/>
      <c r="R312" s="13"/>
    </row>
    <row r="313" spans="1:18">
      <c r="A313" s="49"/>
      <c r="B313" s="49"/>
      <c r="C313" s="49"/>
      <c r="D313" s="49"/>
      <c r="E313" s="50"/>
      <c r="F313" s="49"/>
      <c r="G313" s="49"/>
      <c r="H313" s="51"/>
      <c r="I313" s="58"/>
      <c r="J313" s="342"/>
      <c r="K313" s="34"/>
      <c r="L313" s="34"/>
      <c r="M313" s="23"/>
      <c r="N313" s="23"/>
      <c r="Q313" s="13"/>
      <c r="R313" s="13"/>
    </row>
    <row r="314" spans="1:18">
      <c r="A314" s="49"/>
      <c r="B314" s="49"/>
      <c r="C314" s="49"/>
      <c r="D314" s="49"/>
      <c r="E314" s="50"/>
      <c r="F314" s="49"/>
      <c r="G314" s="49"/>
      <c r="H314" s="51"/>
      <c r="I314" s="58"/>
      <c r="J314" s="342"/>
      <c r="K314" s="34"/>
      <c r="L314" s="34"/>
      <c r="M314" s="23"/>
      <c r="N314" s="23"/>
      <c r="Q314" s="13"/>
      <c r="R314" s="13"/>
    </row>
    <row r="315" spans="1:18">
      <c r="A315" s="49"/>
      <c r="B315" s="49"/>
      <c r="C315" s="49"/>
      <c r="D315" s="49"/>
      <c r="E315" s="50"/>
      <c r="F315" s="49"/>
      <c r="G315" s="49"/>
      <c r="H315" s="51"/>
      <c r="I315" s="58"/>
      <c r="J315" s="342"/>
      <c r="K315" s="34"/>
      <c r="L315" s="34"/>
      <c r="M315" s="23"/>
      <c r="N315" s="23"/>
      <c r="Q315" s="13"/>
      <c r="R315" s="13"/>
    </row>
    <row r="316" spans="1:18">
      <c r="A316" s="49"/>
      <c r="B316" s="49"/>
      <c r="C316" s="49"/>
      <c r="D316" s="49"/>
      <c r="E316" s="50"/>
      <c r="F316" s="49"/>
      <c r="G316" s="49"/>
      <c r="H316" s="51"/>
      <c r="I316" s="58"/>
      <c r="J316" s="342"/>
      <c r="K316" s="34"/>
      <c r="L316" s="34"/>
      <c r="M316" s="23"/>
      <c r="N316" s="23"/>
      <c r="Q316" s="13"/>
      <c r="R316" s="13"/>
    </row>
    <row r="317" spans="1:18">
      <c r="A317" s="49"/>
      <c r="B317" s="49"/>
      <c r="C317" s="49"/>
      <c r="D317" s="49"/>
      <c r="E317" s="50"/>
      <c r="F317" s="49"/>
      <c r="G317" s="49"/>
      <c r="H317" s="51"/>
      <c r="I317" s="58"/>
      <c r="J317" s="342"/>
      <c r="K317" s="34"/>
      <c r="L317" s="34"/>
      <c r="M317" s="23"/>
      <c r="N317" s="23"/>
      <c r="Q317" s="13"/>
      <c r="R317" s="13"/>
    </row>
    <row r="318" spans="1:18">
      <c r="A318" s="49"/>
      <c r="B318" s="49"/>
      <c r="C318" s="49"/>
      <c r="D318" s="49"/>
      <c r="E318" s="50"/>
      <c r="F318" s="49"/>
      <c r="G318" s="49"/>
      <c r="H318" s="51"/>
      <c r="I318" s="58"/>
      <c r="J318" s="342"/>
      <c r="K318" s="34"/>
      <c r="L318" s="34"/>
      <c r="M318" s="23"/>
      <c r="N318" s="23"/>
      <c r="Q318" s="13"/>
      <c r="R318" s="13"/>
    </row>
    <row r="319" spans="1:18">
      <c r="A319" s="49"/>
      <c r="B319" s="49"/>
      <c r="C319" s="49"/>
      <c r="D319" s="49"/>
      <c r="E319" s="50"/>
      <c r="F319" s="49"/>
      <c r="G319" s="49"/>
      <c r="H319" s="51"/>
      <c r="I319" s="58"/>
      <c r="J319" s="342"/>
      <c r="K319" s="34"/>
      <c r="L319" s="34"/>
      <c r="M319" s="23"/>
      <c r="N319" s="23"/>
      <c r="Q319" s="13"/>
      <c r="R319" s="13"/>
    </row>
    <row r="320" spans="1:18">
      <c r="A320" s="49"/>
      <c r="B320" s="49"/>
      <c r="C320" s="49"/>
      <c r="D320" s="49"/>
      <c r="E320" s="50"/>
      <c r="F320" s="49"/>
      <c r="G320" s="49"/>
      <c r="H320" s="51"/>
      <c r="I320" s="58"/>
      <c r="J320" s="342"/>
      <c r="K320" s="34"/>
      <c r="L320" s="34"/>
      <c r="M320" s="23"/>
      <c r="N320" s="23"/>
      <c r="Q320" s="13"/>
      <c r="R320" s="13"/>
    </row>
    <row r="321" spans="1:18">
      <c r="A321" s="49"/>
      <c r="B321" s="49"/>
      <c r="C321" s="49"/>
      <c r="D321" s="49"/>
      <c r="E321" s="50"/>
      <c r="F321" s="49"/>
      <c r="G321" s="49"/>
      <c r="H321" s="51"/>
      <c r="I321" s="58"/>
      <c r="J321" s="342"/>
      <c r="K321" s="34"/>
      <c r="L321" s="34"/>
      <c r="M321" s="23"/>
      <c r="N321" s="23"/>
      <c r="Q321" s="13"/>
      <c r="R321" s="13"/>
    </row>
    <row r="322" spans="1:18">
      <c r="A322" s="49"/>
      <c r="B322" s="49"/>
      <c r="C322" s="49"/>
      <c r="D322" s="49"/>
      <c r="E322" s="50"/>
      <c r="F322" s="49"/>
      <c r="G322" s="49"/>
      <c r="H322" s="51"/>
      <c r="I322" s="58"/>
      <c r="J322" s="342"/>
      <c r="K322" s="34"/>
      <c r="L322" s="34"/>
      <c r="M322" s="23"/>
      <c r="N322" s="23"/>
      <c r="Q322" s="13"/>
      <c r="R322" s="13"/>
    </row>
    <row r="323" spans="1:18">
      <c r="A323" s="49"/>
      <c r="B323" s="49"/>
      <c r="C323" s="49"/>
      <c r="D323" s="49"/>
      <c r="E323" s="50"/>
      <c r="F323" s="49"/>
      <c r="G323" s="49"/>
      <c r="H323" s="51"/>
      <c r="I323" s="58"/>
      <c r="J323" s="342"/>
      <c r="K323" s="34"/>
      <c r="L323" s="34"/>
      <c r="M323" s="23"/>
      <c r="N323" s="23"/>
      <c r="Q323" s="13"/>
      <c r="R323" s="13"/>
    </row>
    <row r="324" spans="1:18">
      <c r="A324" s="49"/>
      <c r="B324" s="49"/>
      <c r="C324" s="49"/>
      <c r="D324" s="49"/>
      <c r="E324" s="50"/>
      <c r="F324" s="49"/>
      <c r="G324" s="49"/>
      <c r="H324" s="51"/>
      <c r="I324" s="58"/>
      <c r="J324" s="342"/>
      <c r="K324" s="34"/>
      <c r="L324" s="34"/>
      <c r="M324" s="23"/>
      <c r="N324" s="23"/>
      <c r="Q324" s="13"/>
      <c r="R324" s="13"/>
    </row>
    <row r="325" spans="1:18">
      <c r="A325" s="49"/>
      <c r="B325" s="49"/>
      <c r="C325" s="49"/>
      <c r="D325" s="49"/>
      <c r="E325" s="50"/>
      <c r="F325" s="49"/>
      <c r="G325" s="49"/>
      <c r="H325" s="51"/>
      <c r="I325" s="58"/>
      <c r="J325" s="342"/>
      <c r="K325" s="34"/>
      <c r="L325" s="34"/>
      <c r="M325" s="23"/>
      <c r="N325" s="23"/>
      <c r="Q325" s="13"/>
      <c r="R325" s="13"/>
    </row>
    <row r="326" spans="1:18">
      <c r="A326" s="49"/>
      <c r="B326" s="49"/>
      <c r="C326" s="49"/>
      <c r="D326" s="49"/>
      <c r="E326" s="50"/>
      <c r="F326" s="49"/>
      <c r="G326" s="49"/>
      <c r="H326" s="51"/>
      <c r="I326" s="58"/>
      <c r="J326" s="342"/>
      <c r="K326" s="34"/>
      <c r="L326" s="34"/>
      <c r="M326" s="23"/>
      <c r="N326" s="23"/>
      <c r="Q326" s="13"/>
      <c r="R326" s="13"/>
    </row>
    <row r="327" spans="1:18">
      <c r="A327" s="49"/>
      <c r="B327" s="49"/>
      <c r="C327" s="49"/>
      <c r="D327" s="49"/>
      <c r="E327" s="50"/>
      <c r="F327" s="49"/>
      <c r="G327" s="49"/>
      <c r="H327" s="51"/>
      <c r="I327" s="58"/>
      <c r="J327" s="342"/>
      <c r="K327" s="34"/>
      <c r="L327" s="34"/>
      <c r="M327" s="23"/>
      <c r="N327" s="23"/>
      <c r="Q327" s="13"/>
      <c r="R327" s="13"/>
    </row>
    <row r="328" spans="1:18">
      <c r="A328" s="49"/>
      <c r="B328" s="49"/>
      <c r="C328" s="49"/>
      <c r="D328" s="49"/>
      <c r="E328" s="50"/>
      <c r="F328" s="49"/>
      <c r="G328" s="49"/>
      <c r="H328" s="51"/>
      <c r="I328" s="58"/>
      <c r="J328" s="342"/>
      <c r="K328" s="34"/>
      <c r="L328" s="34"/>
      <c r="M328" s="23"/>
      <c r="N328" s="23"/>
      <c r="Q328" s="13"/>
      <c r="R328" s="13"/>
    </row>
    <row r="329" spans="1:18">
      <c r="A329" s="49"/>
      <c r="B329" s="49"/>
      <c r="C329" s="49"/>
      <c r="D329" s="49"/>
      <c r="E329" s="50"/>
      <c r="F329" s="49"/>
      <c r="G329" s="49"/>
      <c r="H329" s="51"/>
      <c r="I329" s="58"/>
      <c r="J329" s="342"/>
      <c r="K329" s="34"/>
      <c r="L329" s="34"/>
      <c r="M329" s="23"/>
      <c r="N329" s="23"/>
      <c r="Q329" s="13"/>
      <c r="R329" s="13"/>
    </row>
    <row r="330" spans="1:18">
      <c r="A330" s="49"/>
      <c r="B330" s="49"/>
      <c r="C330" s="49"/>
      <c r="D330" s="49"/>
      <c r="E330" s="50"/>
      <c r="F330" s="49"/>
      <c r="G330" s="49"/>
      <c r="H330" s="51"/>
      <c r="I330" s="58"/>
      <c r="J330" s="342"/>
      <c r="K330" s="34"/>
      <c r="L330" s="34"/>
      <c r="M330" s="23"/>
      <c r="N330" s="23"/>
      <c r="Q330" s="13"/>
      <c r="R330" s="13"/>
    </row>
    <row r="331" spans="1:18">
      <c r="A331" s="49"/>
      <c r="B331" s="49"/>
      <c r="C331" s="49"/>
      <c r="D331" s="49"/>
      <c r="E331" s="50"/>
      <c r="F331" s="49"/>
      <c r="G331" s="49"/>
      <c r="H331" s="51"/>
      <c r="I331" s="58"/>
      <c r="J331" s="342"/>
      <c r="K331" s="34"/>
      <c r="L331" s="34"/>
      <c r="M331" s="23"/>
      <c r="N331" s="23"/>
      <c r="Q331" s="13"/>
      <c r="R331" s="13"/>
    </row>
    <row r="332" spans="1:18">
      <c r="A332" s="49"/>
      <c r="B332" s="49"/>
      <c r="C332" s="49"/>
      <c r="D332" s="49"/>
      <c r="E332" s="50"/>
      <c r="F332" s="49"/>
      <c r="G332" s="49"/>
      <c r="H332" s="51"/>
      <c r="I332" s="58"/>
      <c r="J332" s="342"/>
      <c r="K332" s="34"/>
      <c r="L332" s="34"/>
      <c r="M332" s="23"/>
      <c r="N332" s="23"/>
      <c r="Q332" s="13"/>
      <c r="R332" s="13"/>
    </row>
    <row r="333" spans="1:18">
      <c r="A333" s="49"/>
      <c r="B333" s="49"/>
      <c r="C333" s="49"/>
      <c r="D333" s="49"/>
      <c r="E333" s="50"/>
      <c r="F333" s="49"/>
      <c r="G333" s="49"/>
      <c r="H333" s="51"/>
      <c r="I333" s="58"/>
      <c r="J333" s="342"/>
      <c r="K333" s="34"/>
      <c r="L333" s="34"/>
      <c r="M333" s="23"/>
      <c r="N333" s="23"/>
      <c r="Q333" s="13"/>
      <c r="R333" s="13"/>
    </row>
    <row r="334" spans="1:18">
      <c r="A334" s="49"/>
      <c r="B334" s="49"/>
      <c r="C334" s="49"/>
      <c r="D334" s="49"/>
      <c r="E334" s="50"/>
      <c r="F334" s="49"/>
      <c r="G334" s="49"/>
      <c r="H334" s="51"/>
      <c r="I334" s="58"/>
      <c r="J334" s="342"/>
      <c r="K334" s="34"/>
      <c r="L334" s="34"/>
      <c r="M334" s="23"/>
      <c r="N334" s="23"/>
      <c r="Q334" s="13"/>
      <c r="R334" s="13"/>
    </row>
    <row r="335" spans="1:18" s="17" customFormat="1">
      <c r="A335" s="44"/>
      <c r="B335" s="44"/>
      <c r="C335" s="44"/>
      <c r="D335" s="44"/>
      <c r="E335" s="43"/>
      <c r="F335" s="44"/>
      <c r="G335" s="44"/>
      <c r="H335" s="47"/>
      <c r="I335" s="58"/>
      <c r="J335" s="346"/>
      <c r="K335" s="34"/>
      <c r="L335" s="34"/>
      <c r="M335" s="23"/>
      <c r="N335" s="23"/>
      <c r="O335" s="1"/>
      <c r="Q335" s="14"/>
      <c r="R335" s="14"/>
    </row>
    <row r="336" spans="1:18">
      <c r="A336" s="49"/>
      <c r="B336" s="49"/>
      <c r="C336" s="49"/>
      <c r="D336" s="49"/>
      <c r="E336" s="50"/>
      <c r="F336" s="49"/>
      <c r="G336" s="49"/>
      <c r="H336" s="51"/>
      <c r="I336" s="58"/>
      <c r="J336" s="342"/>
      <c r="K336" s="34"/>
      <c r="L336" s="34"/>
      <c r="M336" s="23"/>
      <c r="N336" s="23"/>
      <c r="Q336" s="13"/>
      <c r="R336" s="13"/>
    </row>
    <row r="337" spans="1:18">
      <c r="A337" s="49"/>
      <c r="B337" s="49"/>
      <c r="C337" s="49"/>
      <c r="D337" s="49"/>
      <c r="E337" s="50"/>
      <c r="F337" s="49"/>
      <c r="G337" s="49"/>
      <c r="H337" s="51"/>
      <c r="I337" s="58"/>
      <c r="J337" s="342"/>
      <c r="K337" s="34"/>
      <c r="L337" s="34"/>
      <c r="M337" s="23"/>
      <c r="N337" s="23"/>
      <c r="Q337" s="13"/>
      <c r="R337" s="13"/>
    </row>
    <row r="338" spans="1:18">
      <c r="A338" s="49"/>
      <c r="B338" s="49"/>
      <c r="C338" s="49"/>
      <c r="D338" s="49"/>
      <c r="E338" s="50"/>
      <c r="F338" s="49"/>
      <c r="G338" s="49"/>
      <c r="H338" s="51"/>
      <c r="I338" s="58"/>
      <c r="J338" s="342"/>
      <c r="K338" s="34"/>
      <c r="L338" s="34"/>
      <c r="M338" s="23"/>
      <c r="N338" s="23"/>
      <c r="Q338" s="13"/>
      <c r="R338" s="13"/>
    </row>
    <row r="339" spans="1:18">
      <c r="A339" s="49"/>
      <c r="B339" s="49"/>
      <c r="C339" s="49"/>
      <c r="D339" s="49"/>
      <c r="E339" s="50"/>
      <c r="F339" s="49"/>
      <c r="G339" s="49"/>
      <c r="H339" s="51"/>
      <c r="I339" s="58"/>
      <c r="J339" s="342"/>
      <c r="K339" s="34"/>
      <c r="L339" s="34"/>
      <c r="M339" s="23"/>
      <c r="N339" s="23"/>
      <c r="Q339" s="13"/>
      <c r="R339" s="13"/>
    </row>
    <row r="340" spans="1:18">
      <c r="A340" s="49"/>
      <c r="B340" s="49"/>
      <c r="C340" s="49"/>
      <c r="D340" s="49"/>
      <c r="E340" s="50"/>
      <c r="F340" s="49"/>
      <c r="G340" s="49"/>
      <c r="H340" s="51"/>
      <c r="I340" s="58"/>
      <c r="J340" s="342"/>
      <c r="K340" s="34"/>
      <c r="L340" s="34"/>
      <c r="M340" s="23"/>
      <c r="N340" s="23"/>
      <c r="Q340" s="13"/>
      <c r="R340" s="13"/>
    </row>
    <row r="341" spans="1:18">
      <c r="A341" s="49"/>
      <c r="B341" s="49"/>
      <c r="C341" s="49"/>
      <c r="D341" s="49"/>
      <c r="E341" s="50"/>
      <c r="F341" s="49"/>
      <c r="G341" s="49"/>
      <c r="H341" s="51"/>
      <c r="I341" s="58"/>
      <c r="J341" s="342"/>
      <c r="K341" s="34"/>
      <c r="L341" s="34"/>
      <c r="M341" s="23"/>
      <c r="N341" s="23"/>
      <c r="Q341" s="13"/>
      <c r="R341" s="13"/>
    </row>
    <row r="342" spans="1:18">
      <c r="A342" s="49"/>
      <c r="B342" s="49"/>
      <c r="C342" s="49"/>
      <c r="D342" s="49"/>
      <c r="E342" s="50"/>
      <c r="F342" s="49"/>
      <c r="G342" s="49"/>
      <c r="H342" s="51"/>
      <c r="I342" s="58"/>
      <c r="J342" s="342"/>
      <c r="K342" s="34"/>
      <c r="L342" s="34"/>
      <c r="M342" s="23"/>
      <c r="N342" s="23"/>
      <c r="Q342" s="13"/>
      <c r="R342" s="13"/>
    </row>
    <row r="343" spans="1:18">
      <c r="A343" s="49"/>
      <c r="B343" s="49"/>
      <c r="C343" s="49"/>
      <c r="D343" s="49"/>
      <c r="E343" s="50"/>
      <c r="F343" s="49"/>
      <c r="G343" s="49"/>
      <c r="H343" s="51"/>
      <c r="I343" s="58"/>
      <c r="J343" s="342"/>
      <c r="K343" s="34"/>
      <c r="L343" s="34"/>
      <c r="M343" s="23"/>
      <c r="N343" s="23"/>
      <c r="Q343" s="13"/>
      <c r="R343" s="13"/>
    </row>
    <row r="344" spans="1:18">
      <c r="A344" s="49"/>
      <c r="B344" s="49"/>
      <c r="C344" s="49"/>
      <c r="D344" s="49"/>
      <c r="E344" s="50"/>
      <c r="F344" s="49"/>
      <c r="G344" s="49"/>
      <c r="H344" s="51"/>
      <c r="I344" s="58"/>
      <c r="J344" s="342"/>
      <c r="K344" s="34"/>
      <c r="L344" s="34"/>
      <c r="M344" s="23"/>
      <c r="N344" s="23"/>
      <c r="Q344" s="13"/>
      <c r="R344" s="13"/>
    </row>
    <row r="345" spans="1:18">
      <c r="A345" s="49"/>
      <c r="B345" s="49"/>
      <c r="C345" s="49"/>
      <c r="D345" s="49"/>
      <c r="E345" s="50"/>
      <c r="F345" s="49"/>
      <c r="G345" s="49"/>
      <c r="H345" s="51"/>
      <c r="I345" s="58"/>
      <c r="J345" s="342"/>
      <c r="K345" s="34"/>
      <c r="L345" s="34"/>
      <c r="M345" s="23"/>
      <c r="N345" s="23"/>
      <c r="Q345" s="13"/>
      <c r="R345" s="13"/>
    </row>
    <row r="346" spans="1:18">
      <c r="A346" s="49"/>
      <c r="B346" s="49"/>
      <c r="C346" s="49"/>
      <c r="D346" s="49"/>
      <c r="E346" s="50"/>
      <c r="F346" s="49"/>
      <c r="G346" s="49"/>
      <c r="H346" s="51"/>
      <c r="I346" s="58"/>
      <c r="J346" s="342"/>
      <c r="K346" s="34"/>
      <c r="L346" s="34"/>
      <c r="M346" s="23"/>
      <c r="N346" s="23"/>
      <c r="Q346" s="13"/>
      <c r="R346" s="13"/>
    </row>
    <row r="347" spans="1:18">
      <c r="A347" s="49"/>
      <c r="B347" s="49"/>
      <c r="C347" s="49"/>
      <c r="D347" s="49"/>
      <c r="E347" s="50"/>
      <c r="F347" s="49"/>
      <c r="G347" s="49"/>
      <c r="H347" s="51"/>
      <c r="I347" s="58"/>
      <c r="J347" s="342"/>
      <c r="K347" s="34"/>
      <c r="L347" s="34"/>
      <c r="M347" s="23"/>
      <c r="N347" s="23"/>
      <c r="Q347" s="13"/>
      <c r="R347" s="13"/>
    </row>
    <row r="348" spans="1:18">
      <c r="A348" s="49"/>
      <c r="B348" s="49"/>
      <c r="C348" s="49"/>
      <c r="D348" s="49"/>
      <c r="E348" s="50"/>
      <c r="F348" s="49"/>
      <c r="G348" s="49"/>
      <c r="H348" s="51"/>
      <c r="I348" s="58"/>
      <c r="J348" s="342"/>
      <c r="K348" s="34"/>
      <c r="L348" s="34"/>
      <c r="M348" s="23"/>
      <c r="N348" s="23"/>
      <c r="Q348" s="13"/>
      <c r="R348" s="13"/>
    </row>
    <row r="349" spans="1:18">
      <c r="A349" s="49"/>
      <c r="B349" s="49"/>
      <c r="C349" s="49"/>
      <c r="D349" s="49"/>
      <c r="E349" s="50"/>
      <c r="F349" s="49"/>
      <c r="G349" s="49"/>
      <c r="H349" s="51"/>
      <c r="I349" s="58"/>
      <c r="J349" s="342"/>
      <c r="K349" s="34"/>
      <c r="L349" s="34"/>
      <c r="M349" s="23"/>
      <c r="N349" s="23"/>
      <c r="Q349" s="13"/>
      <c r="R349" s="13"/>
    </row>
    <row r="350" spans="1:18">
      <c r="A350" s="49"/>
      <c r="B350" s="49"/>
      <c r="C350" s="49"/>
      <c r="D350" s="49"/>
      <c r="E350" s="50"/>
      <c r="F350" s="49"/>
      <c r="G350" s="49"/>
      <c r="H350" s="51"/>
      <c r="I350" s="58"/>
      <c r="J350" s="342"/>
      <c r="K350" s="34"/>
      <c r="L350" s="34"/>
      <c r="M350" s="23"/>
      <c r="N350" s="23"/>
      <c r="Q350" s="13"/>
      <c r="R350" s="13"/>
    </row>
    <row r="351" spans="1:18">
      <c r="A351" s="49"/>
      <c r="B351" s="49"/>
      <c r="C351" s="49"/>
      <c r="D351" s="49"/>
      <c r="E351" s="50"/>
      <c r="F351" s="49"/>
      <c r="G351" s="49"/>
      <c r="H351" s="51"/>
      <c r="I351" s="58"/>
      <c r="J351" s="342"/>
      <c r="K351" s="34"/>
      <c r="L351" s="34"/>
      <c r="M351" s="23"/>
      <c r="N351" s="23"/>
      <c r="Q351" s="13"/>
      <c r="R351" s="13"/>
    </row>
    <row r="352" spans="1:18">
      <c r="A352" s="49"/>
      <c r="B352" s="49"/>
      <c r="C352" s="49"/>
      <c r="D352" s="49"/>
      <c r="E352" s="50"/>
      <c r="F352" s="49"/>
      <c r="G352" s="49"/>
      <c r="H352" s="51"/>
      <c r="I352" s="58"/>
      <c r="J352" s="342"/>
      <c r="K352" s="34"/>
      <c r="L352" s="34"/>
      <c r="M352" s="23"/>
      <c r="N352" s="23"/>
      <c r="Q352" s="13"/>
      <c r="R352" s="13"/>
    </row>
    <row r="353" spans="1:18">
      <c r="A353" s="49"/>
      <c r="B353" s="49"/>
      <c r="C353" s="49"/>
      <c r="D353" s="49"/>
      <c r="E353" s="50"/>
      <c r="F353" s="49"/>
      <c r="G353" s="49"/>
      <c r="H353" s="51"/>
      <c r="I353" s="58"/>
      <c r="J353" s="342"/>
      <c r="K353" s="34"/>
      <c r="L353" s="34"/>
      <c r="M353" s="23"/>
      <c r="N353" s="23"/>
      <c r="Q353" s="13"/>
      <c r="R353" s="13"/>
    </row>
    <row r="354" spans="1:18">
      <c r="A354" s="49"/>
      <c r="B354" s="49"/>
      <c r="C354" s="49"/>
      <c r="D354" s="49"/>
      <c r="E354" s="50"/>
      <c r="F354" s="49"/>
      <c r="G354" s="49"/>
      <c r="H354" s="51"/>
      <c r="I354" s="58"/>
      <c r="J354" s="342"/>
      <c r="K354" s="34"/>
      <c r="L354" s="34"/>
      <c r="M354" s="23"/>
      <c r="N354" s="23"/>
      <c r="Q354" s="13"/>
      <c r="R354" s="13"/>
    </row>
    <row r="355" spans="1:18">
      <c r="A355" s="49"/>
      <c r="B355" s="49"/>
      <c r="C355" s="49"/>
      <c r="D355" s="49"/>
      <c r="E355" s="50"/>
      <c r="F355" s="49"/>
      <c r="G355" s="49"/>
      <c r="H355" s="51"/>
      <c r="I355" s="58"/>
      <c r="J355" s="342"/>
      <c r="K355" s="34"/>
      <c r="L355" s="34"/>
      <c r="M355" s="23"/>
      <c r="N355" s="23"/>
      <c r="Q355" s="13"/>
      <c r="R355" s="13"/>
    </row>
    <row r="356" spans="1:18">
      <c r="A356" s="49"/>
      <c r="B356" s="49"/>
      <c r="C356" s="49"/>
      <c r="D356" s="49"/>
      <c r="E356" s="50"/>
      <c r="F356" s="49"/>
      <c r="G356" s="49"/>
      <c r="H356" s="51"/>
      <c r="I356" s="58"/>
      <c r="J356" s="342"/>
      <c r="K356" s="34"/>
      <c r="L356" s="34"/>
      <c r="M356" s="23"/>
      <c r="N356" s="23"/>
      <c r="Q356" s="13"/>
      <c r="R356" s="13"/>
    </row>
    <row r="357" spans="1:18" s="17" customFormat="1">
      <c r="A357" s="44"/>
      <c r="B357" s="44"/>
      <c r="C357" s="44"/>
      <c r="D357" s="44"/>
      <c r="E357" s="43"/>
      <c r="F357" s="44"/>
      <c r="G357" s="44"/>
      <c r="H357" s="47"/>
      <c r="I357" s="58"/>
      <c r="J357" s="346"/>
      <c r="K357" s="34"/>
      <c r="L357" s="34"/>
      <c r="M357" s="23"/>
      <c r="N357" s="23"/>
      <c r="O357" s="1"/>
      <c r="Q357" s="14"/>
      <c r="R357" s="14"/>
    </row>
    <row r="358" spans="1:18">
      <c r="A358" s="49"/>
      <c r="B358" s="49"/>
      <c r="C358" s="49"/>
      <c r="D358" s="49"/>
      <c r="E358" s="50"/>
      <c r="F358" s="49"/>
      <c r="G358" s="49"/>
      <c r="H358" s="51"/>
      <c r="I358" s="58"/>
      <c r="J358" s="342"/>
      <c r="K358" s="34"/>
      <c r="L358" s="34"/>
      <c r="M358" s="23"/>
      <c r="N358" s="23"/>
      <c r="Q358" s="13"/>
      <c r="R358" s="13"/>
    </row>
    <row r="359" spans="1:18" s="17" customFormat="1">
      <c r="A359" s="44"/>
      <c r="B359" s="44"/>
      <c r="C359" s="44"/>
      <c r="D359" s="44"/>
      <c r="E359" s="43"/>
      <c r="F359" s="44"/>
      <c r="G359" s="44"/>
      <c r="H359" s="47"/>
      <c r="I359" s="58"/>
      <c r="J359" s="346"/>
      <c r="K359" s="34"/>
      <c r="L359" s="34"/>
      <c r="M359" s="23"/>
      <c r="N359" s="23"/>
      <c r="O359" s="1"/>
      <c r="Q359" s="14"/>
      <c r="R359" s="14"/>
    </row>
    <row r="360" spans="1:18">
      <c r="A360" s="49"/>
      <c r="B360" s="49"/>
      <c r="C360" s="49"/>
      <c r="D360" s="49"/>
      <c r="E360" s="50"/>
      <c r="F360" s="49"/>
      <c r="G360" s="49"/>
      <c r="H360" s="51"/>
      <c r="I360" s="58"/>
      <c r="J360" s="342"/>
      <c r="K360" s="34"/>
      <c r="L360" s="34"/>
      <c r="M360" s="23"/>
      <c r="N360" s="23"/>
      <c r="Q360" s="13"/>
      <c r="R360" s="13"/>
    </row>
    <row r="361" spans="1:18">
      <c r="A361" s="49"/>
      <c r="B361" s="49"/>
      <c r="C361" s="49"/>
      <c r="D361" s="49"/>
      <c r="E361" s="50"/>
      <c r="F361" s="49"/>
      <c r="G361" s="49"/>
      <c r="H361" s="51"/>
      <c r="I361" s="58"/>
      <c r="J361" s="342"/>
      <c r="K361" s="34"/>
      <c r="L361" s="34"/>
      <c r="M361" s="23"/>
      <c r="N361" s="23"/>
      <c r="Q361" s="13"/>
      <c r="R361" s="13"/>
    </row>
    <row r="362" spans="1:18">
      <c r="A362" s="49"/>
      <c r="B362" s="49"/>
      <c r="C362" s="49"/>
      <c r="D362" s="49"/>
      <c r="E362" s="50"/>
      <c r="F362" s="49"/>
      <c r="G362" s="49"/>
      <c r="H362" s="51"/>
      <c r="I362" s="58"/>
      <c r="J362" s="342"/>
      <c r="K362" s="34"/>
      <c r="L362" s="34"/>
      <c r="M362" s="23"/>
      <c r="N362" s="23"/>
      <c r="Q362" s="13"/>
      <c r="R362" s="13"/>
    </row>
    <row r="363" spans="1:18">
      <c r="A363" s="49"/>
      <c r="B363" s="49"/>
      <c r="C363" s="49"/>
      <c r="D363" s="49"/>
      <c r="E363" s="50"/>
      <c r="F363" s="49"/>
      <c r="G363" s="49"/>
      <c r="H363" s="51"/>
      <c r="I363" s="58"/>
      <c r="J363" s="342"/>
      <c r="K363" s="34"/>
      <c r="L363" s="34"/>
      <c r="M363" s="23"/>
      <c r="N363" s="23"/>
      <c r="Q363" s="13"/>
      <c r="R363" s="13"/>
    </row>
    <row r="364" spans="1:18">
      <c r="A364" s="49"/>
      <c r="B364" s="49"/>
      <c r="C364" s="49"/>
      <c r="D364" s="49"/>
      <c r="E364" s="50"/>
      <c r="F364" s="49"/>
      <c r="G364" s="49"/>
      <c r="H364" s="51"/>
      <c r="I364" s="58"/>
      <c r="J364" s="342"/>
      <c r="K364" s="34"/>
      <c r="L364" s="34"/>
      <c r="M364" s="23"/>
      <c r="N364" s="23"/>
      <c r="Q364" s="13"/>
      <c r="R364" s="13"/>
    </row>
    <row r="365" spans="1:18">
      <c r="A365" s="49"/>
      <c r="B365" s="49"/>
      <c r="C365" s="49"/>
      <c r="D365" s="49"/>
      <c r="E365" s="50"/>
      <c r="F365" s="49"/>
      <c r="G365" s="49"/>
      <c r="H365" s="51"/>
      <c r="I365" s="58"/>
      <c r="J365" s="342"/>
      <c r="K365" s="34"/>
      <c r="L365" s="34"/>
      <c r="M365" s="23"/>
      <c r="N365" s="23"/>
      <c r="Q365" s="13"/>
      <c r="R365" s="13"/>
    </row>
    <row r="366" spans="1:18">
      <c r="A366" s="49"/>
      <c r="B366" s="49"/>
      <c r="C366" s="49"/>
      <c r="D366" s="49"/>
      <c r="E366" s="50"/>
      <c r="F366" s="49"/>
      <c r="G366" s="49"/>
      <c r="H366" s="51"/>
      <c r="I366" s="58"/>
      <c r="J366" s="342"/>
      <c r="K366" s="34"/>
      <c r="L366" s="34"/>
      <c r="M366" s="23"/>
      <c r="N366" s="23"/>
      <c r="Q366" s="13"/>
      <c r="R366" s="13"/>
    </row>
    <row r="367" spans="1:18">
      <c r="A367" s="49"/>
      <c r="B367" s="49"/>
      <c r="C367" s="49"/>
      <c r="D367" s="49"/>
      <c r="E367" s="50"/>
      <c r="F367" s="49"/>
      <c r="G367" s="49"/>
      <c r="H367" s="51"/>
      <c r="I367" s="58"/>
      <c r="J367" s="342"/>
      <c r="K367" s="34"/>
      <c r="L367" s="34"/>
      <c r="M367" s="23"/>
      <c r="N367" s="23"/>
      <c r="Q367" s="13"/>
      <c r="R367" s="13"/>
    </row>
    <row r="368" spans="1:18">
      <c r="A368" s="49"/>
      <c r="B368" s="49"/>
      <c r="C368" s="49"/>
      <c r="D368" s="49"/>
      <c r="E368" s="50"/>
      <c r="F368" s="49"/>
      <c r="G368" s="49"/>
      <c r="H368" s="51"/>
      <c r="I368" s="58"/>
      <c r="J368" s="342"/>
      <c r="K368" s="34"/>
      <c r="L368" s="34"/>
      <c r="M368" s="23"/>
      <c r="N368" s="23"/>
      <c r="Q368" s="13"/>
      <c r="R368" s="13"/>
    </row>
    <row r="369" spans="1:18">
      <c r="A369" s="49"/>
      <c r="B369" s="49"/>
      <c r="C369" s="49"/>
      <c r="D369" s="49"/>
      <c r="E369" s="50"/>
      <c r="F369" s="49"/>
      <c r="G369" s="49"/>
      <c r="H369" s="51"/>
      <c r="I369" s="58"/>
      <c r="J369" s="342"/>
      <c r="K369" s="34"/>
      <c r="L369" s="34"/>
      <c r="M369" s="23"/>
      <c r="N369" s="23"/>
      <c r="Q369" s="13"/>
      <c r="R369" s="13"/>
    </row>
    <row r="370" spans="1:18">
      <c r="A370" s="49"/>
      <c r="B370" s="49"/>
      <c r="C370" s="49"/>
      <c r="D370" s="49"/>
      <c r="E370" s="50"/>
      <c r="F370" s="49"/>
      <c r="G370" s="49"/>
      <c r="H370" s="51"/>
      <c r="I370" s="58"/>
      <c r="J370" s="342"/>
      <c r="K370" s="34"/>
      <c r="L370" s="34"/>
      <c r="M370" s="23"/>
      <c r="N370" s="23"/>
      <c r="Q370" s="13"/>
      <c r="R370" s="13"/>
    </row>
    <row r="371" spans="1:18">
      <c r="A371" s="49"/>
      <c r="B371" s="49"/>
      <c r="C371" s="49"/>
      <c r="D371" s="49"/>
      <c r="E371" s="50"/>
      <c r="F371" s="49"/>
      <c r="G371" s="49"/>
      <c r="H371" s="51"/>
      <c r="I371" s="58"/>
      <c r="J371" s="342"/>
      <c r="K371" s="34"/>
      <c r="L371" s="34"/>
      <c r="M371" s="23"/>
      <c r="N371" s="23"/>
      <c r="Q371" s="13"/>
      <c r="R371" s="13"/>
    </row>
    <row r="372" spans="1:18">
      <c r="A372" s="49"/>
      <c r="B372" s="49"/>
      <c r="C372" s="49"/>
      <c r="D372" s="49"/>
      <c r="E372" s="50"/>
      <c r="F372" s="49"/>
      <c r="G372" s="49"/>
      <c r="H372" s="51"/>
      <c r="I372" s="58"/>
      <c r="J372" s="342"/>
      <c r="K372" s="34"/>
      <c r="L372" s="34"/>
      <c r="M372" s="23"/>
      <c r="N372" s="23"/>
      <c r="Q372" s="13"/>
      <c r="R372" s="13"/>
    </row>
    <row r="373" spans="1:18">
      <c r="A373" s="49"/>
      <c r="B373" s="49"/>
      <c r="C373" s="49"/>
      <c r="D373" s="49"/>
      <c r="E373" s="50"/>
      <c r="F373" s="49"/>
      <c r="G373" s="49"/>
      <c r="H373" s="51"/>
      <c r="I373" s="58"/>
      <c r="J373" s="342"/>
      <c r="K373" s="34"/>
      <c r="L373" s="34"/>
      <c r="M373" s="23"/>
      <c r="N373" s="23"/>
      <c r="Q373" s="13"/>
      <c r="R373" s="13"/>
    </row>
    <row r="374" spans="1:18">
      <c r="A374" s="49"/>
      <c r="B374" s="49"/>
      <c r="C374" s="49"/>
      <c r="D374" s="49"/>
      <c r="E374" s="50"/>
      <c r="F374" s="49"/>
      <c r="G374" s="49"/>
      <c r="H374" s="51"/>
      <c r="I374" s="58"/>
      <c r="J374" s="342"/>
      <c r="K374" s="34"/>
      <c r="L374" s="34"/>
      <c r="M374" s="23"/>
      <c r="N374" s="23"/>
      <c r="Q374" s="13"/>
      <c r="R374" s="13"/>
    </row>
    <row r="375" spans="1:18">
      <c r="A375" s="49"/>
      <c r="B375" s="49"/>
      <c r="C375" s="49"/>
      <c r="D375" s="49"/>
      <c r="E375" s="50"/>
      <c r="F375" s="49"/>
      <c r="G375" s="49"/>
      <c r="H375" s="51"/>
      <c r="I375" s="58"/>
      <c r="J375" s="342"/>
      <c r="K375" s="34"/>
      <c r="L375" s="34"/>
      <c r="M375" s="23"/>
      <c r="N375" s="23"/>
      <c r="Q375" s="13"/>
      <c r="R375" s="13"/>
    </row>
    <row r="376" spans="1:18">
      <c r="A376" s="49"/>
      <c r="B376" s="49"/>
      <c r="C376" s="49"/>
      <c r="D376" s="49"/>
      <c r="E376" s="50"/>
      <c r="F376" s="49"/>
      <c r="G376" s="49"/>
      <c r="H376" s="51"/>
      <c r="I376" s="58"/>
      <c r="J376" s="342"/>
      <c r="K376" s="34"/>
      <c r="L376" s="34"/>
      <c r="M376" s="23"/>
      <c r="N376" s="23"/>
      <c r="Q376" s="13"/>
      <c r="R376" s="13"/>
    </row>
    <row r="377" spans="1:18">
      <c r="A377" s="49"/>
      <c r="B377" s="49"/>
      <c r="C377" s="49"/>
      <c r="D377" s="49"/>
      <c r="E377" s="50"/>
      <c r="F377" s="49"/>
      <c r="G377" s="49"/>
      <c r="H377" s="51"/>
      <c r="I377" s="58"/>
      <c r="J377" s="342"/>
      <c r="K377" s="34"/>
      <c r="L377" s="34"/>
      <c r="M377" s="23"/>
      <c r="N377" s="23"/>
      <c r="Q377" s="13"/>
      <c r="R377" s="13"/>
    </row>
    <row r="378" spans="1:18">
      <c r="A378" s="49"/>
      <c r="B378" s="49"/>
      <c r="C378" s="49"/>
      <c r="D378" s="49"/>
      <c r="E378" s="50"/>
      <c r="F378" s="49"/>
      <c r="G378" s="49"/>
      <c r="H378" s="51"/>
      <c r="I378" s="58"/>
      <c r="J378" s="342"/>
      <c r="K378" s="34"/>
      <c r="L378" s="34"/>
      <c r="M378" s="23"/>
      <c r="N378" s="23"/>
      <c r="Q378" s="13"/>
      <c r="R378" s="13"/>
    </row>
    <row r="379" spans="1:18">
      <c r="A379" s="49"/>
      <c r="B379" s="49"/>
      <c r="C379" s="49"/>
      <c r="D379" s="49"/>
      <c r="E379" s="50"/>
      <c r="F379" s="49"/>
      <c r="G379" s="49"/>
      <c r="H379" s="51"/>
      <c r="I379" s="58"/>
      <c r="J379" s="342"/>
      <c r="K379" s="34"/>
      <c r="L379" s="34"/>
      <c r="M379" s="23"/>
      <c r="N379" s="23"/>
      <c r="Q379" s="13"/>
      <c r="R379" s="13"/>
    </row>
    <row r="380" spans="1:18">
      <c r="A380" s="49"/>
      <c r="B380" s="49"/>
      <c r="C380" s="49"/>
      <c r="D380" s="49"/>
      <c r="E380" s="50"/>
      <c r="F380" s="49"/>
      <c r="G380" s="49"/>
      <c r="H380" s="51"/>
      <c r="I380" s="58"/>
      <c r="J380" s="342"/>
      <c r="K380" s="34"/>
      <c r="L380" s="34"/>
      <c r="M380" s="23"/>
      <c r="N380" s="23"/>
      <c r="Q380" s="13"/>
      <c r="R380" s="13"/>
    </row>
    <row r="381" spans="1:18">
      <c r="A381" s="49"/>
      <c r="B381" s="49"/>
      <c r="C381" s="49"/>
      <c r="D381" s="49"/>
      <c r="E381" s="50"/>
      <c r="F381" s="49"/>
      <c r="G381" s="49"/>
      <c r="H381" s="51"/>
      <c r="I381" s="58"/>
      <c r="J381" s="342"/>
      <c r="K381" s="34"/>
      <c r="L381" s="34"/>
      <c r="M381" s="23"/>
      <c r="N381" s="23"/>
      <c r="Q381" s="13"/>
      <c r="R381" s="13"/>
    </row>
    <row r="382" spans="1:18">
      <c r="A382" s="49"/>
      <c r="B382" s="49"/>
      <c r="C382" s="49"/>
      <c r="D382" s="49"/>
      <c r="E382" s="50"/>
      <c r="F382" s="49"/>
      <c r="G382" s="49"/>
      <c r="H382" s="51"/>
      <c r="I382" s="58"/>
      <c r="J382" s="342"/>
      <c r="K382" s="34"/>
      <c r="L382" s="34"/>
      <c r="M382" s="23"/>
      <c r="N382" s="23"/>
      <c r="Q382" s="13"/>
      <c r="R382" s="13"/>
    </row>
    <row r="383" spans="1:18" s="17" customFormat="1">
      <c r="A383" s="44"/>
      <c r="B383" s="44"/>
      <c r="C383" s="44"/>
      <c r="D383" s="44"/>
      <c r="E383" s="43"/>
      <c r="F383" s="44"/>
      <c r="G383" s="44"/>
      <c r="H383" s="47"/>
      <c r="I383" s="58"/>
      <c r="J383" s="346"/>
      <c r="K383" s="34"/>
      <c r="L383" s="34"/>
      <c r="M383" s="23"/>
      <c r="N383" s="23"/>
      <c r="O383" s="1"/>
      <c r="Q383" s="14"/>
      <c r="R383" s="14"/>
    </row>
    <row r="384" spans="1:18">
      <c r="A384" s="49"/>
      <c r="B384" s="49"/>
      <c r="C384" s="49"/>
      <c r="D384" s="49"/>
      <c r="E384" s="50"/>
      <c r="F384" s="49"/>
      <c r="G384" s="49"/>
      <c r="H384" s="51"/>
      <c r="I384" s="58"/>
      <c r="J384" s="342"/>
      <c r="K384" s="34"/>
      <c r="L384" s="34"/>
      <c r="M384" s="23"/>
      <c r="N384" s="23"/>
      <c r="Q384" s="13"/>
      <c r="R384" s="13"/>
    </row>
    <row r="385" spans="1:18" s="17" customFormat="1">
      <c r="A385" s="44"/>
      <c r="B385" s="44"/>
      <c r="C385" s="44"/>
      <c r="D385" s="44"/>
      <c r="E385" s="43"/>
      <c r="F385" s="44"/>
      <c r="G385" s="44"/>
      <c r="H385" s="47"/>
      <c r="I385" s="58"/>
      <c r="J385" s="346"/>
      <c r="K385" s="34"/>
      <c r="L385" s="34"/>
      <c r="M385" s="23"/>
      <c r="N385" s="23"/>
      <c r="O385" s="1"/>
      <c r="Q385" s="14"/>
      <c r="R385" s="14"/>
    </row>
    <row r="386" spans="1:18" s="28" customFormat="1">
      <c r="A386" s="55"/>
      <c r="B386" s="55"/>
      <c r="C386" s="55"/>
      <c r="D386" s="55"/>
      <c r="E386" s="56"/>
      <c r="F386" s="55"/>
      <c r="G386" s="55"/>
      <c r="H386" s="52"/>
      <c r="I386" s="57"/>
      <c r="J386" s="342"/>
      <c r="K386" s="34"/>
      <c r="L386" s="36"/>
      <c r="M386" s="26"/>
      <c r="N386" s="23"/>
      <c r="O386" s="1"/>
      <c r="Q386" s="27"/>
      <c r="R386" s="27"/>
    </row>
    <row r="387" spans="1:18">
      <c r="A387" s="49"/>
      <c r="B387" s="49"/>
      <c r="C387" s="49"/>
      <c r="D387" s="49"/>
      <c r="E387" s="50"/>
      <c r="F387" s="49"/>
      <c r="G387" s="49"/>
      <c r="H387" s="51"/>
      <c r="I387" s="58"/>
      <c r="J387" s="342"/>
      <c r="K387" s="34"/>
      <c r="L387" s="34"/>
      <c r="M387" s="23"/>
      <c r="N387" s="23"/>
      <c r="Q387" s="13"/>
      <c r="R387" s="13"/>
    </row>
    <row r="388" spans="1:18">
      <c r="A388" s="49"/>
      <c r="B388" s="49"/>
      <c r="C388" s="49"/>
      <c r="D388" s="49"/>
      <c r="E388" s="50"/>
      <c r="F388" s="49"/>
      <c r="G388" s="49"/>
      <c r="H388" s="51"/>
      <c r="I388" s="58"/>
      <c r="J388" s="342"/>
      <c r="K388" s="34"/>
      <c r="L388" s="34"/>
      <c r="M388" s="23"/>
      <c r="N388" s="23"/>
      <c r="Q388" s="13"/>
      <c r="R388" s="13"/>
    </row>
    <row r="389" spans="1:18">
      <c r="A389" s="49"/>
      <c r="B389" s="49"/>
      <c r="C389" s="49"/>
      <c r="D389" s="49"/>
      <c r="E389" s="50"/>
      <c r="F389" s="49"/>
      <c r="G389" s="49"/>
      <c r="H389" s="51"/>
      <c r="I389" s="58"/>
      <c r="J389" s="342"/>
      <c r="K389" s="34"/>
      <c r="L389" s="34"/>
      <c r="M389" s="23"/>
      <c r="N389" s="23"/>
      <c r="Q389" s="13"/>
      <c r="R389" s="13"/>
    </row>
    <row r="390" spans="1:18">
      <c r="A390" s="49"/>
      <c r="B390" s="49"/>
      <c r="C390" s="49"/>
      <c r="D390" s="49"/>
      <c r="E390" s="50"/>
      <c r="F390" s="49"/>
      <c r="G390" s="49"/>
      <c r="H390" s="51"/>
      <c r="I390" s="58"/>
      <c r="J390" s="342"/>
      <c r="K390" s="34"/>
      <c r="L390" s="34"/>
      <c r="M390" s="23"/>
      <c r="N390" s="23"/>
      <c r="Q390" s="13"/>
      <c r="R390" s="13"/>
    </row>
    <row r="391" spans="1:18">
      <c r="A391" s="49"/>
      <c r="B391" s="49"/>
      <c r="C391" s="49"/>
      <c r="D391" s="49"/>
      <c r="E391" s="50"/>
      <c r="F391" s="49"/>
      <c r="G391" s="49"/>
      <c r="H391" s="51"/>
      <c r="I391" s="58"/>
      <c r="J391" s="342"/>
      <c r="K391" s="34"/>
      <c r="L391" s="34"/>
      <c r="M391" s="23"/>
      <c r="N391" s="23"/>
      <c r="Q391" s="13"/>
      <c r="R391" s="13"/>
    </row>
    <row r="392" spans="1:18">
      <c r="A392" s="49"/>
      <c r="B392" s="49"/>
      <c r="C392" s="49"/>
      <c r="D392" s="49"/>
      <c r="E392" s="50"/>
      <c r="F392" s="49"/>
      <c r="G392" s="49"/>
      <c r="H392" s="51"/>
      <c r="I392" s="58"/>
      <c r="J392" s="342"/>
      <c r="K392" s="34"/>
      <c r="L392" s="34"/>
      <c r="M392" s="23"/>
      <c r="N392" s="23"/>
      <c r="Q392" s="13"/>
      <c r="R392" s="13"/>
    </row>
    <row r="393" spans="1:18">
      <c r="A393" s="49"/>
      <c r="B393" s="49"/>
      <c r="C393" s="49"/>
      <c r="D393" s="49"/>
      <c r="E393" s="50"/>
      <c r="F393" s="49"/>
      <c r="G393" s="49"/>
      <c r="H393" s="51"/>
      <c r="I393" s="58"/>
      <c r="J393" s="342"/>
      <c r="K393" s="34"/>
      <c r="L393" s="34"/>
      <c r="M393" s="23"/>
      <c r="N393" s="23"/>
      <c r="Q393" s="13"/>
      <c r="R393" s="13"/>
    </row>
    <row r="394" spans="1:18">
      <c r="A394" s="49"/>
      <c r="B394" s="49"/>
      <c r="C394" s="49"/>
      <c r="D394" s="49"/>
      <c r="E394" s="50"/>
      <c r="F394" s="49"/>
      <c r="G394" s="49"/>
      <c r="H394" s="51"/>
      <c r="I394" s="58"/>
      <c r="J394" s="342"/>
      <c r="K394" s="34"/>
      <c r="L394" s="34"/>
      <c r="M394" s="23"/>
      <c r="N394" s="23"/>
      <c r="Q394" s="13"/>
      <c r="R394" s="13"/>
    </row>
    <row r="395" spans="1:18">
      <c r="A395" s="49"/>
      <c r="B395" s="49"/>
      <c r="C395" s="49"/>
      <c r="D395" s="49"/>
      <c r="E395" s="50"/>
      <c r="F395" s="49"/>
      <c r="G395" s="49"/>
      <c r="H395" s="51"/>
      <c r="I395" s="58"/>
      <c r="J395" s="342"/>
      <c r="K395" s="34"/>
      <c r="L395" s="34"/>
      <c r="M395" s="23"/>
      <c r="N395" s="23"/>
      <c r="Q395" s="13"/>
      <c r="R395" s="13"/>
    </row>
    <row r="396" spans="1:18">
      <c r="A396" s="49"/>
      <c r="B396" s="49"/>
      <c r="C396" s="49"/>
      <c r="D396" s="49"/>
      <c r="E396" s="50"/>
      <c r="F396" s="49"/>
      <c r="G396" s="49"/>
      <c r="H396" s="51"/>
      <c r="I396" s="58"/>
      <c r="J396" s="342"/>
      <c r="K396" s="34"/>
      <c r="L396" s="34"/>
      <c r="M396" s="23"/>
      <c r="N396" s="23"/>
      <c r="Q396" s="13"/>
      <c r="R396" s="13"/>
    </row>
    <row r="397" spans="1:18">
      <c r="A397" s="49"/>
      <c r="B397" s="49"/>
      <c r="C397" s="49"/>
      <c r="D397" s="49"/>
      <c r="E397" s="50"/>
      <c r="F397" s="49"/>
      <c r="G397" s="49"/>
      <c r="H397" s="51"/>
      <c r="I397" s="58"/>
      <c r="J397" s="342"/>
      <c r="K397" s="34"/>
      <c r="L397" s="34"/>
      <c r="M397" s="23"/>
      <c r="N397" s="23"/>
      <c r="Q397" s="13"/>
      <c r="R397" s="13"/>
    </row>
    <row r="398" spans="1:18">
      <c r="A398" s="49"/>
      <c r="B398" s="49"/>
      <c r="C398" s="49"/>
      <c r="D398" s="49"/>
      <c r="E398" s="50"/>
      <c r="F398" s="49"/>
      <c r="G398" s="49"/>
      <c r="H398" s="51"/>
      <c r="I398" s="58"/>
      <c r="J398" s="342"/>
      <c r="K398" s="34"/>
      <c r="L398" s="34"/>
      <c r="M398" s="23"/>
      <c r="N398" s="23"/>
      <c r="Q398" s="13"/>
      <c r="R398" s="13"/>
    </row>
    <row r="399" spans="1:18">
      <c r="A399" s="49"/>
      <c r="B399" s="49"/>
      <c r="C399" s="49"/>
      <c r="D399" s="49"/>
      <c r="E399" s="50"/>
      <c r="F399" s="49"/>
      <c r="G399" s="49"/>
      <c r="H399" s="51"/>
      <c r="I399" s="58"/>
      <c r="J399" s="342"/>
      <c r="K399" s="34"/>
      <c r="L399" s="34"/>
      <c r="M399" s="23"/>
      <c r="N399" s="23"/>
      <c r="Q399" s="13"/>
      <c r="R399" s="13"/>
    </row>
    <row r="400" spans="1:18">
      <c r="A400" s="49"/>
      <c r="B400" s="49"/>
      <c r="C400" s="49"/>
      <c r="D400" s="49"/>
      <c r="E400" s="50"/>
      <c r="F400" s="49"/>
      <c r="G400" s="49"/>
      <c r="H400" s="51"/>
      <c r="I400" s="58"/>
      <c r="J400" s="342"/>
      <c r="K400" s="34"/>
      <c r="L400" s="34"/>
      <c r="M400" s="23"/>
      <c r="N400" s="23"/>
      <c r="Q400" s="13"/>
      <c r="R400" s="13"/>
    </row>
    <row r="401" spans="1:18">
      <c r="A401" s="49"/>
      <c r="B401" s="49"/>
      <c r="C401" s="49"/>
      <c r="D401" s="49"/>
      <c r="E401" s="50"/>
      <c r="F401" s="49"/>
      <c r="G401" s="49"/>
      <c r="H401" s="51"/>
      <c r="I401" s="58"/>
      <c r="J401" s="342"/>
      <c r="K401" s="34"/>
      <c r="L401" s="34"/>
      <c r="M401" s="23"/>
      <c r="N401" s="23"/>
      <c r="Q401" s="13"/>
      <c r="R401" s="13"/>
    </row>
    <row r="402" spans="1:18">
      <c r="A402" s="49"/>
      <c r="B402" s="49"/>
      <c r="C402" s="49"/>
      <c r="D402" s="49"/>
      <c r="E402" s="50"/>
      <c r="F402" s="49"/>
      <c r="G402" s="49"/>
      <c r="H402" s="51"/>
      <c r="I402" s="58"/>
      <c r="J402" s="342"/>
      <c r="K402" s="34"/>
      <c r="L402" s="34"/>
      <c r="M402" s="23"/>
      <c r="N402" s="23"/>
      <c r="Q402" s="13"/>
      <c r="R402" s="13"/>
    </row>
    <row r="403" spans="1:18">
      <c r="A403" s="49"/>
      <c r="B403" s="49"/>
      <c r="C403" s="49"/>
      <c r="D403" s="49"/>
      <c r="E403" s="50"/>
      <c r="F403" s="49"/>
      <c r="G403" s="49"/>
      <c r="H403" s="51"/>
      <c r="I403" s="58"/>
      <c r="J403" s="342"/>
      <c r="K403" s="34"/>
      <c r="L403" s="34"/>
      <c r="M403" s="23"/>
      <c r="N403" s="23"/>
      <c r="Q403" s="13"/>
      <c r="R403" s="13"/>
    </row>
    <row r="404" spans="1:18">
      <c r="A404" s="49"/>
      <c r="B404" s="49"/>
      <c r="C404" s="49"/>
      <c r="D404" s="49"/>
      <c r="E404" s="50"/>
      <c r="F404" s="49"/>
      <c r="G404" s="49"/>
      <c r="H404" s="51"/>
      <c r="I404" s="58"/>
      <c r="J404" s="342"/>
      <c r="K404" s="34"/>
      <c r="L404" s="34"/>
      <c r="M404" s="23"/>
      <c r="N404" s="23"/>
      <c r="Q404" s="13"/>
      <c r="R404" s="13"/>
    </row>
    <row r="405" spans="1:18">
      <c r="A405" s="49"/>
      <c r="B405" s="49"/>
      <c r="C405" s="49"/>
      <c r="D405" s="49"/>
      <c r="E405" s="50"/>
      <c r="F405" s="49"/>
      <c r="G405" s="49"/>
      <c r="H405" s="51"/>
      <c r="I405" s="58"/>
      <c r="J405" s="342"/>
      <c r="K405" s="34"/>
      <c r="L405" s="34"/>
      <c r="M405" s="23"/>
      <c r="N405" s="23"/>
      <c r="Q405" s="13"/>
      <c r="R405" s="13"/>
    </row>
    <row r="406" spans="1:18">
      <c r="A406" s="49"/>
      <c r="B406" s="49"/>
      <c r="C406" s="49"/>
      <c r="D406" s="49"/>
      <c r="E406" s="50"/>
      <c r="F406" s="49"/>
      <c r="G406" s="49"/>
      <c r="H406" s="51"/>
      <c r="I406" s="58"/>
      <c r="J406" s="342"/>
      <c r="K406" s="34"/>
      <c r="L406" s="34"/>
      <c r="M406" s="23"/>
      <c r="N406" s="23"/>
      <c r="Q406" s="13"/>
      <c r="R406" s="13"/>
    </row>
    <row r="407" spans="1:18">
      <c r="A407" s="49"/>
      <c r="B407" s="49"/>
      <c r="C407" s="49"/>
      <c r="D407" s="49"/>
      <c r="E407" s="50"/>
      <c r="F407" s="49"/>
      <c r="G407" s="49"/>
      <c r="H407" s="51"/>
      <c r="I407" s="58"/>
      <c r="J407" s="342"/>
      <c r="K407" s="34"/>
      <c r="L407" s="34"/>
      <c r="M407" s="23"/>
      <c r="N407" s="23"/>
      <c r="Q407" s="13"/>
      <c r="R407" s="13"/>
    </row>
    <row r="408" spans="1:18">
      <c r="A408" s="49"/>
      <c r="B408" s="49"/>
      <c r="C408" s="49"/>
      <c r="D408" s="49"/>
      <c r="E408" s="50"/>
      <c r="F408" s="49"/>
      <c r="G408" s="49"/>
      <c r="H408" s="51"/>
      <c r="I408" s="58"/>
      <c r="J408" s="342"/>
      <c r="K408" s="34"/>
      <c r="L408" s="34"/>
      <c r="M408" s="23"/>
      <c r="N408" s="23"/>
      <c r="Q408" s="13"/>
      <c r="R408" s="13"/>
    </row>
    <row r="409" spans="1:18">
      <c r="A409" s="49"/>
      <c r="B409" s="49"/>
      <c r="C409" s="49"/>
      <c r="D409" s="49"/>
      <c r="E409" s="50"/>
      <c r="F409" s="49"/>
      <c r="G409" s="49"/>
      <c r="H409" s="51"/>
      <c r="I409" s="58"/>
      <c r="J409" s="342"/>
      <c r="K409" s="34"/>
      <c r="L409" s="34"/>
      <c r="M409" s="23"/>
      <c r="N409" s="23"/>
      <c r="Q409" s="13"/>
      <c r="R409" s="13"/>
    </row>
    <row r="410" spans="1:18" s="17" customFormat="1">
      <c r="A410" s="44"/>
      <c r="B410" s="44"/>
      <c r="C410" s="44"/>
      <c r="D410" s="44"/>
      <c r="E410" s="43"/>
      <c r="F410" s="44"/>
      <c r="G410" s="44"/>
      <c r="H410" s="47"/>
      <c r="I410" s="58"/>
      <c r="J410" s="346"/>
      <c r="K410" s="34"/>
      <c r="L410" s="34"/>
      <c r="M410" s="23"/>
      <c r="N410" s="23"/>
      <c r="O410" s="1"/>
      <c r="Q410" s="14"/>
      <c r="R410" s="14"/>
    </row>
    <row r="411" spans="1:18">
      <c r="A411" s="49"/>
      <c r="B411" s="49"/>
      <c r="C411" s="49"/>
      <c r="D411" s="49"/>
      <c r="E411" s="50"/>
      <c r="F411" s="49"/>
      <c r="G411" s="49"/>
      <c r="H411" s="51"/>
      <c r="I411" s="58"/>
      <c r="J411" s="342"/>
      <c r="K411" s="34"/>
      <c r="L411" s="34"/>
      <c r="M411" s="23"/>
      <c r="N411" s="23"/>
      <c r="Q411" s="13"/>
      <c r="R411" s="13"/>
    </row>
    <row r="412" spans="1:18">
      <c r="A412" s="49"/>
      <c r="B412" s="49"/>
      <c r="C412" s="49"/>
      <c r="D412" s="49"/>
      <c r="E412" s="50"/>
      <c r="F412" s="49"/>
      <c r="G412" s="49"/>
      <c r="H412" s="51"/>
      <c r="I412" s="58"/>
      <c r="J412" s="342"/>
      <c r="K412" s="34"/>
      <c r="L412" s="34"/>
      <c r="M412" s="23"/>
      <c r="N412" s="23"/>
      <c r="Q412" s="13"/>
      <c r="R412" s="13"/>
    </row>
    <row r="413" spans="1:18">
      <c r="A413" s="49"/>
      <c r="B413" s="49"/>
      <c r="C413" s="49"/>
      <c r="D413" s="49"/>
      <c r="E413" s="50"/>
      <c r="F413" s="49"/>
      <c r="G413" s="49"/>
      <c r="H413" s="51"/>
      <c r="I413" s="58"/>
      <c r="J413" s="342"/>
      <c r="K413" s="34"/>
      <c r="L413" s="34"/>
      <c r="M413" s="23"/>
      <c r="N413" s="23"/>
      <c r="Q413" s="13"/>
      <c r="R413" s="13"/>
    </row>
    <row r="414" spans="1:18">
      <c r="A414" s="49"/>
      <c r="B414" s="49"/>
      <c r="C414" s="49"/>
      <c r="D414" s="49"/>
      <c r="E414" s="50"/>
      <c r="F414" s="49"/>
      <c r="G414" s="49"/>
      <c r="H414" s="51"/>
      <c r="I414" s="58"/>
      <c r="J414" s="342"/>
      <c r="K414" s="34"/>
      <c r="L414" s="34"/>
      <c r="M414" s="23"/>
      <c r="N414" s="23"/>
      <c r="Q414" s="13"/>
      <c r="R414" s="13"/>
    </row>
    <row r="415" spans="1:18">
      <c r="A415" s="49"/>
      <c r="B415" s="49"/>
      <c r="C415" s="49"/>
      <c r="D415" s="49"/>
      <c r="E415" s="50"/>
      <c r="F415" s="49"/>
      <c r="G415" s="49"/>
      <c r="H415" s="51"/>
      <c r="I415" s="58"/>
      <c r="J415" s="342"/>
      <c r="K415" s="34"/>
      <c r="L415" s="34"/>
      <c r="M415" s="23"/>
      <c r="N415" s="23"/>
      <c r="Q415" s="13"/>
      <c r="R415" s="13"/>
    </row>
    <row r="416" spans="1:18">
      <c r="A416" s="49"/>
      <c r="B416" s="49"/>
      <c r="C416" s="49"/>
      <c r="D416" s="49"/>
      <c r="E416" s="50"/>
      <c r="F416" s="49"/>
      <c r="G416" s="49"/>
      <c r="H416" s="51"/>
      <c r="I416" s="58"/>
      <c r="J416" s="342"/>
      <c r="K416" s="34"/>
      <c r="L416" s="34"/>
      <c r="M416" s="23"/>
      <c r="N416" s="23"/>
      <c r="Q416" s="13"/>
      <c r="R416" s="13"/>
    </row>
    <row r="417" spans="1:18">
      <c r="A417" s="49"/>
      <c r="B417" s="49"/>
      <c r="C417" s="49"/>
      <c r="D417" s="49"/>
      <c r="E417" s="50"/>
      <c r="F417" s="49"/>
      <c r="G417" s="49"/>
      <c r="H417" s="51"/>
      <c r="I417" s="58"/>
      <c r="J417" s="342"/>
      <c r="K417" s="34"/>
      <c r="L417" s="34"/>
      <c r="M417" s="23"/>
      <c r="N417" s="23"/>
      <c r="Q417" s="13"/>
      <c r="R417" s="13"/>
    </row>
    <row r="418" spans="1:18">
      <c r="A418" s="49"/>
      <c r="B418" s="49"/>
      <c r="C418" s="49"/>
      <c r="D418" s="49"/>
      <c r="E418" s="50"/>
      <c r="F418" s="49"/>
      <c r="G418" s="49"/>
      <c r="H418" s="51"/>
      <c r="I418" s="58"/>
      <c r="J418" s="342"/>
      <c r="K418" s="34"/>
      <c r="L418" s="34"/>
      <c r="M418" s="23"/>
      <c r="N418" s="23"/>
      <c r="Q418" s="13"/>
      <c r="R418" s="13"/>
    </row>
    <row r="419" spans="1:18">
      <c r="A419" s="49"/>
      <c r="B419" s="49"/>
      <c r="C419" s="49"/>
      <c r="D419" s="49"/>
      <c r="E419" s="50"/>
      <c r="F419" s="49"/>
      <c r="G419" s="49"/>
      <c r="H419" s="51"/>
      <c r="I419" s="58"/>
      <c r="J419" s="342"/>
      <c r="K419" s="34"/>
      <c r="L419" s="34"/>
      <c r="M419" s="23"/>
      <c r="N419" s="23"/>
      <c r="Q419" s="13"/>
      <c r="R419" s="13"/>
    </row>
    <row r="420" spans="1:18">
      <c r="A420" s="49"/>
      <c r="B420" s="49"/>
      <c r="C420" s="49"/>
      <c r="D420" s="49"/>
      <c r="E420" s="50"/>
      <c r="F420" s="49"/>
      <c r="G420" s="49"/>
      <c r="H420" s="51"/>
      <c r="I420" s="58"/>
      <c r="J420" s="342"/>
      <c r="K420" s="34"/>
      <c r="L420" s="34"/>
      <c r="M420" s="23"/>
      <c r="N420" s="23"/>
      <c r="Q420" s="13"/>
      <c r="R420" s="13"/>
    </row>
    <row r="421" spans="1:18">
      <c r="A421" s="49"/>
      <c r="B421" s="49"/>
      <c r="C421" s="49"/>
      <c r="D421" s="49"/>
      <c r="E421" s="50"/>
      <c r="F421" s="49"/>
      <c r="G421" s="49"/>
      <c r="H421" s="51"/>
      <c r="I421" s="58"/>
      <c r="J421" s="342"/>
      <c r="K421" s="34"/>
      <c r="L421" s="34"/>
      <c r="M421" s="23"/>
      <c r="N421" s="23"/>
      <c r="Q421" s="13"/>
      <c r="R421" s="13"/>
    </row>
    <row r="422" spans="1:18">
      <c r="A422" s="49"/>
      <c r="B422" s="49"/>
      <c r="C422" s="49"/>
      <c r="D422" s="49"/>
      <c r="E422" s="50"/>
      <c r="F422" s="49"/>
      <c r="G422" s="49"/>
      <c r="H422" s="51"/>
      <c r="I422" s="58"/>
      <c r="J422" s="342"/>
      <c r="K422" s="34"/>
      <c r="L422" s="34"/>
      <c r="M422" s="23"/>
      <c r="N422" s="23"/>
      <c r="Q422" s="13"/>
      <c r="R422" s="13"/>
    </row>
    <row r="423" spans="1:18">
      <c r="A423" s="49"/>
      <c r="B423" s="49"/>
      <c r="C423" s="49"/>
      <c r="D423" s="49"/>
      <c r="E423" s="50"/>
      <c r="F423" s="49"/>
      <c r="G423" s="49"/>
      <c r="H423" s="51"/>
      <c r="I423" s="58"/>
      <c r="J423" s="342"/>
      <c r="K423" s="34"/>
      <c r="L423" s="34"/>
      <c r="M423" s="23"/>
      <c r="N423" s="23"/>
      <c r="Q423" s="13"/>
      <c r="R423" s="13"/>
    </row>
    <row r="424" spans="1:18">
      <c r="A424" s="49"/>
      <c r="B424" s="49"/>
      <c r="C424" s="49"/>
      <c r="D424" s="49"/>
      <c r="E424" s="50"/>
      <c r="F424" s="49"/>
      <c r="G424" s="49"/>
      <c r="H424" s="51"/>
      <c r="I424" s="58"/>
      <c r="J424" s="342"/>
      <c r="K424" s="34"/>
      <c r="L424" s="34"/>
      <c r="M424" s="23"/>
      <c r="N424" s="23"/>
      <c r="Q424" s="13"/>
      <c r="R424" s="13"/>
    </row>
    <row r="425" spans="1:18">
      <c r="A425" s="49"/>
      <c r="B425" s="49"/>
      <c r="C425" s="49"/>
      <c r="D425" s="49"/>
      <c r="E425" s="50"/>
      <c r="F425" s="49"/>
      <c r="G425" s="49"/>
      <c r="H425" s="51"/>
      <c r="I425" s="58"/>
      <c r="J425" s="342"/>
      <c r="K425" s="34"/>
      <c r="L425" s="34"/>
      <c r="M425" s="23"/>
      <c r="N425" s="23"/>
      <c r="Q425" s="13"/>
      <c r="R425" s="13"/>
    </row>
    <row r="426" spans="1:18">
      <c r="A426" s="49"/>
      <c r="B426" s="49"/>
      <c r="C426" s="49"/>
      <c r="D426" s="49"/>
      <c r="E426" s="50"/>
      <c r="F426" s="49"/>
      <c r="G426" s="49"/>
      <c r="H426" s="51"/>
      <c r="I426" s="58"/>
      <c r="J426" s="342"/>
      <c r="K426" s="34"/>
      <c r="L426" s="34"/>
      <c r="M426" s="23"/>
      <c r="N426" s="23"/>
      <c r="Q426" s="13"/>
      <c r="R426" s="13"/>
    </row>
    <row r="427" spans="1:18" s="17" customFormat="1">
      <c r="A427" s="44"/>
      <c r="B427" s="44"/>
      <c r="C427" s="44"/>
      <c r="D427" s="44"/>
      <c r="E427" s="43"/>
      <c r="F427" s="44"/>
      <c r="G427" s="44"/>
      <c r="H427" s="47"/>
      <c r="I427" s="58"/>
      <c r="J427" s="346"/>
      <c r="K427" s="34"/>
      <c r="L427" s="34"/>
      <c r="M427" s="23"/>
      <c r="N427" s="23"/>
      <c r="O427" s="1"/>
      <c r="Q427" s="14"/>
      <c r="R427" s="14"/>
    </row>
    <row r="428" spans="1:18">
      <c r="A428" s="49"/>
      <c r="B428" s="49"/>
      <c r="C428" s="49"/>
      <c r="D428" s="49"/>
      <c r="E428" s="50"/>
      <c r="F428" s="49"/>
      <c r="G428" s="49"/>
      <c r="H428" s="51"/>
      <c r="I428" s="58"/>
      <c r="J428" s="342"/>
      <c r="K428" s="34"/>
      <c r="L428" s="34"/>
      <c r="M428" s="23"/>
      <c r="N428" s="23"/>
      <c r="Q428" s="13"/>
      <c r="R428" s="13"/>
    </row>
    <row r="429" spans="1:18" s="17" customFormat="1">
      <c r="A429" s="44"/>
      <c r="B429" s="44"/>
      <c r="C429" s="44"/>
      <c r="D429" s="44"/>
      <c r="E429" s="43"/>
      <c r="F429" s="44"/>
      <c r="G429" s="44"/>
      <c r="H429" s="47"/>
      <c r="I429" s="58"/>
      <c r="J429" s="346"/>
      <c r="K429" s="34"/>
      <c r="L429" s="34"/>
      <c r="M429" s="23"/>
      <c r="N429" s="23"/>
      <c r="O429" s="1"/>
      <c r="Q429" s="14"/>
      <c r="R429" s="14"/>
    </row>
    <row r="430" spans="1:18">
      <c r="A430" s="49"/>
      <c r="B430" s="49"/>
      <c r="C430" s="49"/>
      <c r="D430" s="49"/>
      <c r="E430" s="50"/>
      <c r="F430" s="49"/>
      <c r="G430" s="49"/>
      <c r="H430" s="51"/>
      <c r="I430" s="58"/>
      <c r="J430" s="342"/>
      <c r="K430" s="34"/>
      <c r="L430" s="34"/>
      <c r="M430" s="23"/>
      <c r="N430" s="23"/>
      <c r="Q430" s="13"/>
      <c r="R430" s="13"/>
    </row>
    <row r="431" spans="1:18">
      <c r="A431" s="49"/>
      <c r="B431" s="49"/>
      <c r="C431" s="49"/>
      <c r="D431" s="49"/>
      <c r="E431" s="50"/>
      <c r="F431" s="49"/>
      <c r="G431" s="49"/>
      <c r="H431" s="51"/>
      <c r="I431" s="58"/>
      <c r="J431" s="342"/>
      <c r="K431" s="34"/>
      <c r="L431" s="34"/>
      <c r="M431" s="23"/>
      <c r="N431" s="23"/>
      <c r="Q431" s="13"/>
      <c r="R431" s="13"/>
    </row>
    <row r="432" spans="1:18">
      <c r="A432" s="49"/>
      <c r="B432" s="49"/>
      <c r="C432" s="49"/>
      <c r="D432" s="49"/>
      <c r="E432" s="50"/>
      <c r="F432" s="49"/>
      <c r="G432" s="49"/>
      <c r="H432" s="51"/>
      <c r="I432" s="58"/>
      <c r="J432" s="342"/>
      <c r="K432" s="34"/>
      <c r="L432" s="34"/>
      <c r="M432" s="23"/>
      <c r="N432" s="23"/>
      <c r="Q432" s="13"/>
      <c r="R432" s="13"/>
    </row>
    <row r="433" spans="1:18">
      <c r="A433" s="49"/>
      <c r="B433" s="49"/>
      <c r="C433" s="49"/>
      <c r="D433" s="49"/>
      <c r="E433" s="50"/>
      <c r="F433" s="49"/>
      <c r="G433" s="49"/>
      <c r="H433" s="51"/>
      <c r="I433" s="58"/>
      <c r="J433" s="342"/>
      <c r="K433" s="34"/>
      <c r="L433" s="34"/>
      <c r="M433" s="23"/>
      <c r="N433" s="23"/>
      <c r="Q433" s="13"/>
      <c r="R433" s="13"/>
    </row>
    <row r="434" spans="1:18">
      <c r="A434" s="49"/>
      <c r="B434" s="49"/>
      <c r="C434" s="49"/>
      <c r="D434" s="49"/>
      <c r="E434" s="50"/>
      <c r="F434" s="49"/>
      <c r="G434" s="49"/>
      <c r="H434" s="51"/>
      <c r="I434" s="58"/>
      <c r="J434" s="342"/>
      <c r="K434" s="34"/>
      <c r="L434" s="34"/>
      <c r="M434" s="23"/>
      <c r="N434" s="23"/>
      <c r="Q434" s="13"/>
      <c r="R434" s="13"/>
    </row>
    <row r="435" spans="1:18">
      <c r="A435" s="49"/>
      <c r="B435" s="49"/>
      <c r="C435" s="49"/>
      <c r="D435" s="49"/>
      <c r="E435" s="50"/>
      <c r="F435" s="49"/>
      <c r="G435" s="49"/>
      <c r="H435" s="51"/>
      <c r="I435" s="58"/>
      <c r="J435" s="342"/>
      <c r="K435" s="34"/>
      <c r="L435" s="34"/>
      <c r="M435" s="23"/>
      <c r="N435" s="23"/>
      <c r="Q435" s="13"/>
      <c r="R435" s="13"/>
    </row>
    <row r="436" spans="1:18">
      <c r="A436" s="49"/>
      <c r="B436" s="49"/>
      <c r="C436" s="49"/>
      <c r="D436" s="49"/>
      <c r="E436" s="50"/>
      <c r="F436" s="49"/>
      <c r="G436" s="49"/>
      <c r="H436" s="51"/>
      <c r="I436" s="58"/>
      <c r="J436" s="342"/>
      <c r="K436" s="34"/>
      <c r="L436" s="34"/>
      <c r="M436" s="23"/>
      <c r="N436" s="23"/>
      <c r="Q436" s="13"/>
      <c r="R436" s="13"/>
    </row>
    <row r="437" spans="1:18">
      <c r="A437" s="49"/>
      <c r="B437" s="49"/>
      <c r="C437" s="49"/>
      <c r="D437" s="49"/>
      <c r="E437" s="50"/>
      <c r="F437" s="49"/>
      <c r="G437" s="49"/>
      <c r="H437" s="51"/>
      <c r="I437" s="58"/>
      <c r="J437" s="342"/>
      <c r="K437" s="34"/>
      <c r="L437" s="34"/>
      <c r="M437" s="23"/>
      <c r="N437" s="23"/>
      <c r="Q437" s="13"/>
      <c r="R437" s="13"/>
    </row>
    <row r="438" spans="1:18">
      <c r="A438" s="49"/>
      <c r="B438" s="49"/>
      <c r="C438" s="49"/>
      <c r="D438" s="49"/>
      <c r="E438" s="50"/>
      <c r="F438" s="49"/>
      <c r="G438" s="49"/>
      <c r="H438" s="51"/>
      <c r="I438" s="58"/>
      <c r="J438" s="342"/>
      <c r="K438" s="34"/>
      <c r="L438" s="34"/>
      <c r="M438" s="23"/>
      <c r="N438" s="23"/>
      <c r="Q438" s="13"/>
      <c r="R438" s="13"/>
    </row>
    <row r="439" spans="1:18">
      <c r="A439" s="49"/>
      <c r="B439" s="49"/>
      <c r="C439" s="49"/>
      <c r="D439" s="49"/>
      <c r="E439" s="50"/>
      <c r="F439" s="49"/>
      <c r="G439" s="49"/>
      <c r="H439" s="51"/>
      <c r="I439" s="58"/>
      <c r="J439" s="342"/>
      <c r="K439" s="34"/>
      <c r="L439" s="34"/>
      <c r="M439" s="23"/>
      <c r="N439" s="23"/>
      <c r="Q439" s="13"/>
      <c r="R439" s="13"/>
    </row>
    <row r="440" spans="1:18">
      <c r="A440" s="49"/>
      <c r="B440" s="49"/>
      <c r="C440" s="49"/>
      <c r="D440" s="49"/>
      <c r="E440" s="50"/>
      <c r="F440" s="49"/>
      <c r="G440" s="49"/>
      <c r="H440" s="51"/>
      <c r="I440" s="58"/>
      <c r="J440" s="342"/>
      <c r="K440" s="34"/>
      <c r="L440" s="34"/>
      <c r="M440" s="23"/>
      <c r="N440" s="23"/>
      <c r="Q440" s="13"/>
      <c r="R440" s="13"/>
    </row>
    <row r="441" spans="1:18">
      <c r="A441" s="49"/>
      <c r="B441" s="49"/>
      <c r="C441" s="49"/>
      <c r="D441" s="49"/>
      <c r="E441" s="50"/>
      <c r="F441" s="49"/>
      <c r="G441" s="49"/>
      <c r="H441" s="51"/>
      <c r="I441" s="58"/>
      <c r="J441" s="342"/>
      <c r="K441" s="34"/>
      <c r="L441" s="34"/>
      <c r="M441" s="23"/>
      <c r="N441" s="23"/>
      <c r="Q441" s="13"/>
      <c r="R441" s="13"/>
    </row>
    <row r="442" spans="1:18">
      <c r="A442" s="49"/>
      <c r="B442" s="49"/>
      <c r="C442" s="49"/>
      <c r="D442" s="49"/>
      <c r="E442" s="50"/>
      <c r="F442" s="49"/>
      <c r="G442" s="49"/>
      <c r="H442" s="51"/>
      <c r="I442" s="58"/>
      <c r="J442" s="342"/>
      <c r="K442" s="34"/>
      <c r="L442" s="34"/>
      <c r="M442" s="23"/>
      <c r="N442" s="23"/>
      <c r="Q442" s="13"/>
      <c r="R442" s="13"/>
    </row>
    <row r="443" spans="1:18">
      <c r="A443" s="49"/>
      <c r="B443" s="49"/>
      <c r="C443" s="49"/>
      <c r="D443" s="49"/>
      <c r="E443" s="50"/>
      <c r="F443" s="49"/>
      <c r="G443" s="49"/>
      <c r="H443" s="51"/>
      <c r="I443" s="58"/>
      <c r="J443" s="342"/>
      <c r="K443" s="34"/>
      <c r="L443" s="34"/>
      <c r="M443" s="23"/>
      <c r="N443" s="23"/>
      <c r="Q443" s="13"/>
      <c r="R443" s="13"/>
    </row>
    <row r="444" spans="1:18">
      <c r="A444" s="49"/>
      <c r="B444" s="49"/>
      <c r="C444" s="49"/>
      <c r="D444" s="49"/>
      <c r="E444" s="50"/>
      <c r="F444" s="49"/>
      <c r="G444" s="49"/>
      <c r="H444" s="51"/>
      <c r="I444" s="58"/>
      <c r="J444" s="342"/>
      <c r="K444" s="34"/>
      <c r="L444" s="34"/>
      <c r="M444" s="23"/>
      <c r="N444" s="23"/>
      <c r="Q444" s="13"/>
      <c r="R444" s="13"/>
    </row>
    <row r="445" spans="1:18">
      <c r="A445" s="49"/>
      <c r="B445" s="49"/>
      <c r="C445" s="49"/>
      <c r="D445" s="49"/>
      <c r="E445" s="50"/>
      <c r="F445" s="49"/>
      <c r="G445" s="49"/>
      <c r="H445" s="51"/>
      <c r="I445" s="58"/>
      <c r="J445" s="342"/>
      <c r="K445" s="34"/>
      <c r="L445" s="34"/>
      <c r="M445" s="23"/>
      <c r="N445" s="23"/>
      <c r="Q445" s="13"/>
      <c r="R445" s="13"/>
    </row>
    <row r="446" spans="1:18">
      <c r="A446" s="49"/>
      <c r="B446" s="49"/>
      <c r="C446" s="49"/>
      <c r="D446" s="49"/>
      <c r="E446" s="50"/>
      <c r="F446" s="49"/>
      <c r="G446" s="49"/>
      <c r="H446" s="51"/>
      <c r="I446" s="58"/>
      <c r="J446" s="342"/>
      <c r="K446" s="34"/>
      <c r="L446" s="34"/>
      <c r="M446" s="23"/>
      <c r="N446" s="23"/>
      <c r="Q446" s="13"/>
      <c r="R446" s="13"/>
    </row>
    <row r="447" spans="1:18">
      <c r="A447" s="49"/>
      <c r="B447" s="49"/>
      <c r="C447" s="49"/>
      <c r="D447" s="49"/>
      <c r="E447" s="50"/>
      <c r="F447" s="49"/>
      <c r="G447" s="49"/>
      <c r="H447" s="51"/>
      <c r="I447" s="58"/>
      <c r="J447" s="342"/>
      <c r="K447" s="34"/>
      <c r="L447" s="34"/>
      <c r="M447" s="23"/>
      <c r="N447" s="23"/>
      <c r="Q447" s="13"/>
      <c r="R447" s="13"/>
    </row>
    <row r="448" spans="1:18">
      <c r="A448" s="49"/>
      <c r="B448" s="49"/>
      <c r="C448" s="49"/>
      <c r="D448" s="49"/>
      <c r="E448" s="50"/>
      <c r="F448" s="49"/>
      <c r="G448" s="49"/>
      <c r="H448" s="51"/>
      <c r="I448" s="58"/>
      <c r="J448" s="342"/>
      <c r="K448" s="34"/>
      <c r="L448" s="34"/>
      <c r="M448" s="23"/>
      <c r="N448" s="23"/>
      <c r="Q448" s="13"/>
      <c r="R448" s="13"/>
    </row>
    <row r="449" spans="1:18">
      <c r="A449" s="49"/>
      <c r="B449" s="49"/>
      <c r="C449" s="49"/>
      <c r="D449" s="49"/>
      <c r="E449" s="50"/>
      <c r="F449" s="49"/>
      <c r="G449" s="49"/>
      <c r="H449" s="51"/>
      <c r="I449" s="58"/>
      <c r="J449" s="342"/>
      <c r="K449" s="34"/>
      <c r="L449" s="34"/>
      <c r="M449" s="23"/>
      <c r="N449" s="23"/>
      <c r="Q449" s="13"/>
      <c r="R449" s="13"/>
    </row>
    <row r="450" spans="1:18">
      <c r="A450" s="49"/>
      <c r="B450" s="49"/>
      <c r="C450" s="49"/>
      <c r="D450" s="49"/>
      <c r="E450" s="50"/>
      <c r="F450" s="49"/>
      <c r="G450" s="49"/>
      <c r="H450" s="51"/>
      <c r="I450" s="58"/>
      <c r="J450" s="342"/>
      <c r="K450" s="34"/>
      <c r="L450" s="34"/>
      <c r="M450" s="23"/>
      <c r="N450" s="23"/>
      <c r="Q450" s="13"/>
      <c r="R450" s="13"/>
    </row>
    <row r="451" spans="1:18">
      <c r="A451" s="49"/>
      <c r="B451" s="49"/>
      <c r="C451" s="49"/>
      <c r="D451" s="49"/>
      <c r="E451" s="50"/>
      <c r="F451" s="49"/>
      <c r="G451" s="49"/>
      <c r="H451" s="51"/>
      <c r="I451" s="58"/>
      <c r="J451" s="342"/>
      <c r="K451" s="34"/>
      <c r="L451" s="34"/>
      <c r="M451" s="23"/>
      <c r="N451" s="23"/>
      <c r="Q451" s="13"/>
      <c r="R451" s="13"/>
    </row>
    <row r="452" spans="1:18">
      <c r="A452" s="49"/>
      <c r="B452" s="49"/>
      <c r="C452" s="49"/>
      <c r="D452" s="49"/>
      <c r="E452" s="50"/>
      <c r="F452" s="49"/>
      <c r="G452" s="49"/>
      <c r="H452" s="51"/>
      <c r="I452" s="58"/>
      <c r="J452" s="342"/>
      <c r="K452" s="34"/>
      <c r="L452" s="34"/>
      <c r="M452" s="23"/>
      <c r="N452" s="23"/>
      <c r="Q452" s="13"/>
      <c r="R452" s="13"/>
    </row>
    <row r="453" spans="1:18" s="17" customFormat="1">
      <c r="A453" s="44"/>
      <c r="B453" s="44"/>
      <c r="C453" s="44"/>
      <c r="D453" s="44"/>
      <c r="E453" s="43"/>
      <c r="F453" s="44"/>
      <c r="G453" s="44"/>
      <c r="H453" s="47"/>
      <c r="I453" s="58"/>
      <c r="J453" s="346"/>
      <c r="K453" s="34"/>
      <c r="L453" s="34"/>
      <c r="M453" s="23"/>
      <c r="N453" s="23"/>
      <c r="O453" s="1"/>
      <c r="Q453" s="14"/>
      <c r="R453" s="14"/>
    </row>
    <row r="454" spans="1:18">
      <c r="A454" s="49"/>
      <c r="B454" s="49"/>
      <c r="C454" s="49"/>
      <c r="D454" s="49"/>
      <c r="E454" s="50"/>
      <c r="F454" s="49"/>
      <c r="G454" s="49"/>
      <c r="H454" s="51"/>
      <c r="I454" s="58"/>
      <c r="J454" s="342"/>
      <c r="K454" s="34"/>
      <c r="L454" s="34"/>
      <c r="M454" s="23"/>
      <c r="N454" s="23"/>
      <c r="Q454" s="13"/>
      <c r="R454" s="13"/>
    </row>
    <row r="455" spans="1:18" s="17" customFormat="1">
      <c r="A455" s="44"/>
      <c r="B455" s="44"/>
      <c r="C455" s="44"/>
      <c r="D455" s="44"/>
      <c r="E455" s="43"/>
      <c r="F455" s="44"/>
      <c r="G455" s="44"/>
      <c r="H455" s="47"/>
      <c r="I455" s="58"/>
      <c r="J455" s="346"/>
      <c r="K455" s="34"/>
      <c r="L455" s="34"/>
      <c r="M455" s="23"/>
      <c r="N455" s="23"/>
      <c r="O455" s="1"/>
      <c r="Q455" s="14"/>
      <c r="R455" s="14"/>
    </row>
    <row r="456" spans="1:18">
      <c r="A456" s="49"/>
      <c r="B456" s="49"/>
      <c r="C456" s="49"/>
      <c r="D456" s="49"/>
      <c r="E456" s="50"/>
      <c r="F456" s="49"/>
      <c r="G456" s="49"/>
      <c r="H456" s="51"/>
      <c r="I456" s="58"/>
      <c r="J456" s="342"/>
      <c r="K456" s="34"/>
      <c r="L456" s="34"/>
      <c r="M456" s="23"/>
      <c r="N456" s="23"/>
      <c r="Q456" s="13"/>
      <c r="R456" s="13"/>
    </row>
    <row r="457" spans="1:18">
      <c r="A457" s="49"/>
      <c r="B457" s="49"/>
      <c r="C457" s="49"/>
      <c r="D457" s="49"/>
      <c r="E457" s="50"/>
      <c r="F457" s="49"/>
      <c r="G457" s="49"/>
      <c r="H457" s="51"/>
      <c r="I457" s="58"/>
      <c r="J457" s="342"/>
      <c r="K457" s="34"/>
      <c r="L457" s="34"/>
      <c r="M457" s="23"/>
      <c r="N457" s="23"/>
      <c r="Q457" s="13"/>
      <c r="R457" s="13"/>
    </row>
    <row r="458" spans="1:18">
      <c r="A458" s="49"/>
      <c r="B458" s="49"/>
      <c r="C458" s="49"/>
      <c r="D458" s="49"/>
      <c r="E458" s="50"/>
      <c r="F458" s="49"/>
      <c r="G458" s="49"/>
      <c r="H458" s="51"/>
      <c r="I458" s="58"/>
      <c r="J458" s="342"/>
      <c r="K458" s="34"/>
      <c r="L458" s="34"/>
      <c r="M458" s="23"/>
      <c r="N458" s="23"/>
      <c r="Q458" s="13"/>
      <c r="R458" s="13"/>
    </row>
    <row r="459" spans="1:18">
      <c r="A459" s="49"/>
      <c r="B459" s="49"/>
      <c r="C459" s="49"/>
      <c r="D459" s="49"/>
      <c r="E459" s="50"/>
      <c r="F459" s="49"/>
      <c r="G459" s="49"/>
      <c r="H459" s="51"/>
      <c r="I459" s="58"/>
      <c r="J459" s="342"/>
      <c r="K459" s="34"/>
      <c r="L459" s="34"/>
      <c r="M459" s="23"/>
      <c r="N459" s="23"/>
      <c r="Q459" s="13"/>
      <c r="R459" s="13"/>
    </row>
    <row r="460" spans="1:18">
      <c r="A460" s="49"/>
      <c r="B460" s="49"/>
      <c r="C460" s="49"/>
      <c r="D460" s="49"/>
      <c r="E460" s="50"/>
      <c r="F460" s="49"/>
      <c r="G460" s="49"/>
      <c r="H460" s="51"/>
      <c r="I460" s="58"/>
      <c r="J460" s="342"/>
      <c r="K460" s="34"/>
      <c r="L460" s="34"/>
      <c r="M460" s="23"/>
      <c r="N460" s="23"/>
      <c r="Q460" s="13"/>
      <c r="R460" s="13"/>
    </row>
    <row r="461" spans="1:18">
      <c r="A461" s="49"/>
      <c r="B461" s="49"/>
      <c r="C461" s="49"/>
      <c r="D461" s="49"/>
      <c r="E461" s="50"/>
      <c r="F461" s="49"/>
      <c r="G461" s="49"/>
      <c r="H461" s="51"/>
      <c r="I461" s="58"/>
      <c r="J461" s="342"/>
      <c r="K461" s="34"/>
      <c r="L461" s="34"/>
      <c r="M461" s="23"/>
      <c r="N461" s="23"/>
      <c r="Q461" s="13"/>
      <c r="R461" s="13"/>
    </row>
    <row r="462" spans="1:18">
      <c r="A462" s="49"/>
      <c r="B462" s="49"/>
      <c r="C462" s="49"/>
      <c r="D462" s="49"/>
      <c r="E462" s="50"/>
      <c r="F462" s="49"/>
      <c r="G462" s="49"/>
      <c r="H462" s="51"/>
      <c r="I462" s="58"/>
      <c r="J462" s="342"/>
      <c r="K462" s="34"/>
      <c r="L462" s="34"/>
      <c r="M462" s="23"/>
      <c r="N462" s="23"/>
      <c r="Q462" s="13"/>
      <c r="R462" s="13"/>
    </row>
    <row r="463" spans="1:18">
      <c r="A463" s="49"/>
      <c r="B463" s="49"/>
      <c r="C463" s="49"/>
      <c r="D463" s="49"/>
      <c r="E463" s="50"/>
      <c r="F463" s="49"/>
      <c r="G463" s="49"/>
      <c r="H463" s="51"/>
      <c r="I463" s="58"/>
      <c r="J463" s="342"/>
      <c r="K463" s="34"/>
      <c r="L463" s="34"/>
      <c r="M463" s="23"/>
      <c r="N463" s="23"/>
      <c r="Q463" s="13"/>
      <c r="R463" s="13"/>
    </row>
    <row r="464" spans="1:18">
      <c r="A464" s="49"/>
      <c r="B464" s="49"/>
      <c r="C464" s="49"/>
      <c r="D464" s="49"/>
      <c r="E464" s="50"/>
      <c r="F464" s="49"/>
      <c r="G464" s="49"/>
      <c r="H464" s="51"/>
      <c r="I464" s="58"/>
      <c r="J464" s="342"/>
      <c r="K464" s="34"/>
      <c r="L464" s="34"/>
      <c r="M464" s="23"/>
      <c r="N464" s="23"/>
      <c r="Q464" s="13"/>
      <c r="R464" s="13"/>
    </row>
    <row r="465" spans="1:18">
      <c r="A465" s="49"/>
      <c r="B465" s="49"/>
      <c r="C465" s="49"/>
      <c r="D465" s="49"/>
      <c r="E465" s="50"/>
      <c r="F465" s="49"/>
      <c r="G465" s="49"/>
      <c r="H465" s="51"/>
      <c r="I465" s="58"/>
      <c r="J465" s="342"/>
      <c r="K465" s="34"/>
      <c r="L465" s="34"/>
      <c r="M465" s="23"/>
      <c r="N465" s="23"/>
      <c r="Q465" s="13"/>
      <c r="R465" s="13"/>
    </row>
    <row r="466" spans="1:18">
      <c r="A466" s="49"/>
      <c r="B466" s="49"/>
      <c r="C466" s="49"/>
      <c r="D466" s="49"/>
      <c r="E466" s="50"/>
      <c r="F466" s="49"/>
      <c r="G466" s="49"/>
      <c r="H466" s="51"/>
      <c r="I466" s="58"/>
      <c r="J466" s="342"/>
      <c r="K466" s="34"/>
      <c r="L466" s="34"/>
      <c r="M466" s="23"/>
      <c r="N466" s="23"/>
      <c r="Q466" s="13"/>
      <c r="R466" s="13"/>
    </row>
    <row r="467" spans="1:18">
      <c r="A467" s="49"/>
      <c r="B467" s="49"/>
      <c r="C467" s="49"/>
      <c r="D467" s="49"/>
      <c r="E467" s="50"/>
      <c r="F467" s="49"/>
      <c r="G467" s="49"/>
      <c r="H467" s="51"/>
      <c r="I467" s="58"/>
      <c r="J467" s="342"/>
      <c r="K467" s="34"/>
      <c r="L467" s="34"/>
      <c r="M467" s="23"/>
      <c r="N467" s="23"/>
      <c r="Q467" s="13"/>
      <c r="R467" s="13"/>
    </row>
    <row r="468" spans="1:18">
      <c r="A468" s="49"/>
      <c r="B468" s="49"/>
      <c r="C468" s="49"/>
      <c r="D468" s="49"/>
      <c r="E468" s="50"/>
      <c r="F468" s="49"/>
      <c r="G468" s="49"/>
      <c r="H468" s="51"/>
      <c r="I468" s="58"/>
      <c r="J468" s="342"/>
      <c r="K468" s="34"/>
      <c r="L468" s="34"/>
      <c r="M468" s="23"/>
      <c r="N468" s="23"/>
      <c r="Q468" s="13"/>
      <c r="R468" s="13"/>
    </row>
    <row r="469" spans="1:18">
      <c r="A469" s="49"/>
      <c r="B469" s="49"/>
      <c r="C469" s="49"/>
      <c r="D469" s="49"/>
      <c r="E469" s="50"/>
      <c r="F469" s="49"/>
      <c r="G469" s="49"/>
      <c r="H469" s="51"/>
      <c r="I469" s="58"/>
      <c r="J469" s="342"/>
      <c r="K469" s="34"/>
      <c r="L469" s="34"/>
      <c r="M469" s="23"/>
      <c r="N469" s="23"/>
      <c r="Q469" s="13"/>
      <c r="R469" s="13"/>
    </row>
    <row r="470" spans="1:18">
      <c r="A470" s="49"/>
      <c r="B470" s="49"/>
      <c r="C470" s="49"/>
      <c r="D470" s="49"/>
      <c r="E470" s="50"/>
      <c r="F470" s="49"/>
      <c r="G470" s="49"/>
      <c r="H470" s="51"/>
      <c r="I470" s="58"/>
      <c r="J470" s="342"/>
      <c r="K470" s="34"/>
      <c r="L470" s="34"/>
      <c r="M470" s="23"/>
      <c r="N470" s="23"/>
      <c r="Q470" s="13"/>
      <c r="R470" s="13"/>
    </row>
    <row r="471" spans="1:18">
      <c r="A471" s="49"/>
      <c r="B471" s="49"/>
      <c r="C471" s="49"/>
      <c r="D471" s="49"/>
      <c r="E471" s="50"/>
      <c r="F471" s="49"/>
      <c r="G471" s="49"/>
      <c r="H471" s="51"/>
      <c r="I471" s="58"/>
      <c r="J471" s="342"/>
      <c r="K471" s="34"/>
      <c r="L471" s="34"/>
      <c r="M471" s="23"/>
      <c r="N471" s="23"/>
      <c r="Q471" s="13"/>
      <c r="R471" s="13"/>
    </row>
    <row r="472" spans="1:18">
      <c r="A472" s="49"/>
      <c r="B472" s="49"/>
      <c r="C472" s="49"/>
      <c r="D472" s="49"/>
      <c r="E472" s="50"/>
      <c r="F472" s="49"/>
      <c r="G472" s="49"/>
      <c r="H472" s="51"/>
      <c r="I472" s="58"/>
      <c r="J472" s="342"/>
      <c r="K472" s="34"/>
      <c r="L472" s="34"/>
      <c r="M472" s="23"/>
      <c r="N472" s="23"/>
      <c r="Q472" s="13"/>
      <c r="R472" s="13"/>
    </row>
    <row r="473" spans="1:18">
      <c r="A473" s="49"/>
      <c r="B473" s="49"/>
      <c r="C473" s="49"/>
      <c r="D473" s="49"/>
      <c r="E473" s="50"/>
      <c r="F473" s="49"/>
      <c r="G473" s="49"/>
      <c r="H473" s="51"/>
      <c r="I473" s="58"/>
      <c r="J473" s="342"/>
      <c r="K473" s="34"/>
      <c r="L473" s="34"/>
      <c r="M473" s="23"/>
      <c r="N473" s="23"/>
      <c r="Q473" s="13"/>
      <c r="R473" s="13"/>
    </row>
    <row r="474" spans="1:18">
      <c r="A474" s="49"/>
      <c r="B474" s="49"/>
      <c r="C474" s="49"/>
      <c r="D474" s="49"/>
      <c r="E474" s="50"/>
      <c r="F474" s="49"/>
      <c r="G474" s="49"/>
      <c r="H474" s="51"/>
      <c r="I474" s="58"/>
      <c r="J474" s="342"/>
      <c r="K474" s="34"/>
      <c r="L474" s="34"/>
      <c r="M474" s="23"/>
      <c r="N474" s="23"/>
      <c r="Q474" s="13"/>
      <c r="R474" s="13"/>
    </row>
    <row r="475" spans="1:18">
      <c r="A475" s="49"/>
      <c r="B475" s="49"/>
      <c r="C475" s="49"/>
      <c r="D475" s="49"/>
      <c r="E475" s="50"/>
      <c r="F475" s="49"/>
      <c r="G475" s="49"/>
      <c r="H475" s="51"/>
      <c r="I475" s="58"/>
      <c r="J475" s="342"/>
      <c r="K475" s="34"/>
      <c r="L475" s="34"/>
      <c r="M475" s="23"/>
      <c r="N475" s="23"/>
      <c r="Q475" s="13"/>
      <c r="R475" s="13"/>
    </row>
    <row r="476" spans="1:18">
      <c r="A476" s="49"/>
      <c r="B476" s="49"/>
      <c r="C476" s="49"/>
      <c r="D476" s="49"/>
      <c r="E476" s="50"/>
      <c r="F476" s="49"/>
      <c r="G476" s="49"/>
      <c r="H476" s="51"/>
      <c r="I476" s="58"/>
      <c r="J476" s="342"/>
      <c r="K476" s="34"/>
      <c r="L476" s="34"/>
      <c r="M476" s="23"/>
      <c r="N476" s="23"/>
      <c r="Q476" s="13"/>
      <c r="R476" s="13"/>
    </row>
    <row r="477" spans="1:18">
      <c r="A477" s="49"/>
      <c r="B477" s="49"/>
      <c r="C477" s="49"/>
      <c r="D477" s="49"/>
      <c r="E477" s="50"/>
      <c r="F477" s="49"/>
      <c r="G477" s="49"/>
      <c r="H477" s="51"/>
      <c r="I477" s="58"/>
      <c r="J477" s="342"/>
      <c r="K477" s="34"/>
      <c r="L477" s="34"/>
      <c r="M477" s="23"/>
      <c r="N477" s="23"/>
      <c r="Q477" s="13"/>
      <c r="R477" s="13"/>
    </row>
    <row r="478" spans="1:18">
      <c r="A478" s="49"/>
      <c r="B478" s="49"/>
      <c r="C478" s="49"/>
      <c r="D478" s="49"/>
      <c r="E478" s="50"/>
      <c r="F478" s="49"/>
      <c r="G478" s="49"/>
      <c r="H478" s="51"/>
      <c r="I478" s="58"/>
      <c r="J478" s="342"/>
      <c r="K478" s="34"/>
      <c r="L478" s="34"/>
      <c r="M478" s="23"/>
      <c r="N478" s="23"/>
      <c r="Q478" s="13"/>
      <c r="R478" s="13"/>
    </row>
    <row r="479" spans="1:18">
      <c r="A479" s="49"/>
      <c r="B479" s="49"/>
      <c r="C479" s="49"/>
      <c r="D479" s="49"/>
      <c r="E479" s="50"/>
      <c r="F479" s="49"/>
      <c r="G479" s="49"/>
      <c r="H479" s="51"/>
      <c r="I479" s="58"/>
      <c r="J479" s="342"/>
      <c r="K479" s="34"/>
      <c r="L479" s="34"/>
      <c r="M479" s="23"/>
      <c r="N479" s="23"/>
      <c r="Q479" s="13"/>
      <c r="R479" s="13"/>
    </row>
    <row r="480" spans="1:18" s="17" customFormat="1">
      <c r="A480" s="44"/>
      <c r="B480" s="44"/>
      <c r="C480" s="44"/>
      <c r="D480" s="44"/>
      <c r="E480" s="43"/>
      <c r="F480" s="44"/>
      <c r="G480" s="44"/>
      <c r="H480" s="47"/>
      <c r="I480" s="58"/>
      <c r="J480" s="346"/>
      <c r="K480" s="34"/>
      <c r="L480" s="34"/>
      <c r="M480" s="23"/>
      <c r="N480" s="23"/>
      <c r="O480" s="1"/>
      <c r="Q480" s="14"/>
      <c r="R480" s="14"/>
    </row>
    <row r="481" spans="1:18">
      <c r="A481" s="49"/>
      <c r="B481" s="49"/>
      <c r="C481" s="49"/>
      <c r="D481" s="49"/>
      <c r="E481" s="50"/>
      <c r="F481" s="49"/>
      <c r="G481" s="49"/>
      <c r="H481" s="51"/>
      <c r="I481" s="58"/>
      <c r="J481" s="342"/>
      <c r="K481" s="34"/>
      <c r="L481" s="34"/>
      <c r="M481" s="23"/>
      <c r="N481" s="23"/>
      <c r="Q481" s="13"/>
      <c r="R481" s="13"/>
    </row>
    <row r="482" spans="1:18">
      <c r="A482" s="49"/>
      <c r="B482" s="49"/>
      <c r="C482" s="49"/>
      <c r="D482" s="49"/>
      <c r="E482" s="50"/>
      <c r="F482" s="49"/>
      <c r="G482" s="49"/>
      <c r="H482" s="51"/>
      <c r="I482" s="58"/>
      <c r="J482" s="342"/>
      <c r="K482" s="34"/>
      <c r="L482" s="34"/>
      <c r="M482" s="23"/>
      <c r="N482" s="23"/>
      <c r="Q482" s="13"/>
      <c r="R482" s="13"/>
    </row>
    <row r="483" spans="1:18">
      <c r="A483" s="49"/>
      <c r="B483" s="49"/>
      <c r="C483" s="49"/>
      <c r="D483" s="49"/>
      <c r="E483" s="50"/>
      <c r="F483" s="49"/>
      <c r="G483" s="49"/>
      <c r="H483" s="51"/>
      <c r="I483" s="58"/>
      <c r="J483" s="342"/>
      <c r="K483" s="34"/>
      <c r="L483" s="34"/>
      <c r="M483" s="23"/>
      <c r="N483" s="23"/>
      <c r="Q483" s="13"/>
      <c r="R483" s="13"/>
    </row>
    <row r="484" spans="1:18">
      <c r="A484" s="49"/>
      <c r="B484" s="49"/>
      <c r="C484" s="49"/>
      <c r="D484" s="49"/>
      <c r="E484" s="50"/>
      <c r="F484" s="49"/>
      <c r="G484" s="49"/>
      <c r="H484" s="51"/>
      <c r="I484" s="58"/>
      <c r="J484" s="342"/>
      <c r="K484" s="34"/>
      <c r="L484" s="34"/>
      <c r="M484" s="23"/>
      <c r="N484" s="23"/>
      <c r="Q484" s="13"/>
      <c r="R484" s="13"/>
    </row>
    <row r="485" spans="1:18">
      <c r="A485" s="49"/>
      <c r="B485" s="49"/>
      <c r="C485" s="49"/>
      <c r="D485" s="49"/>
      <c r="E485" s="50"/>
      <c r="F485" s="49"/>
      <c r="G485" s="49"/>
      <c r="H485" s="51"/>
      <c r="I485" s="58"/>
      <c r="J485" s="342"/>
      <c r="K485" s="34"/>
      <c r="L485" s="34"/>
      <c r="M485" s="23"/>
      <c r="N485" s="23"/>
      <c r="Q485" s="13"/>
      <c r="R485" s="13"/>
    </row>
    <row r="486" spans="1:18">
      <c r="A486" s="49"/>
      <c r="B486" s="49"/>
      <c r="C486" s="49"/>
      <c r="D486" s="49"/>
      <c r="E486" s="50"/>
      <c r="F486" s="49"/>
      <c r="G486" s="49"/>
      <c r="H486" s="51"/>
      <c r="I486" s="58"/>
      <c r="J486" s="342"/>
      <c r="K486" s="34"/>
      <c r="L486" s="34"/>
      <c r="M486" s="23"/>
      <c r="N486" s="23"/>
      <c r="Q486" s="13"/>
      <c r="R486" s="13"/>
    </row>
    <row r="487" spans="1:18">
      <c r="A487" s="49"/>
      <c r="B487" s="49"/>
      <c r="C487" s="49"/>
      <c r="D487" s="49"/>
      <c r="E487" s="50"/>
      <c r="F487" s="49"/>
      <c r="G487" s="49"/>
      <c r="H487" s="51"/>
      <c r="I487" s="58"/>
      <c r="J487" s="342"/>
      <c r="K487" s="34"/>
      <c r="L487" s="34"/>
      <c r="M487" s="23"/>
      <c r="N487" s="23"/>
      <c r="Q487" s="13"/>
      <c r="R487" s="13"/>
    </row>
    <row r="488" spans="1:18">
      <c r="A488" s="49"/>
      <c r="B488" s="49"/>
      <c r="C488" s="49"/>
      <c r="D488" s="49"/>
      <c r="E488" s="50"/>
      <c r="F488" s="49"/>
      <c r="G488" s="49"/>
      <c r="H488" s="51"/>
      <c r="I488" s="58"/>
      <c r="J488" s="342"/>
      <c r="K488" s="34"/>
      <c r="L488" s="34"/>
      <c r="M488" s="23"/>
      <c r="N488" s="23"/>
      <c r="Q488" s="13"/>
      <c r="R488" s="13"/>
    </row>
    <row r="489" spans="1:18">
      <c r="A489" s="49"/>
      <c r="B489" s="49"/>
      <c r="C489" s="49"/>
      <c r="D489" s="49"/>
      <c r="E489" s="50"/>
      <c r="F489" s="49"/>
      <c r="G489" s="49"/>
      <c r="H489" s="51"/>
      <c r="I489" s="58"/>
      <c r="J489" s="342"/>
      <c r="K489" s="34"/>
      <c r="L489" s="34"/>
      <c r="M489" s="23"/>
      <c r="N489" s="23"/>
      <c r="Q489" s="13"/>
      <c r="R489" s="13"/>
    </row>
    <row r="490" spans="1:18">
      <c r="A490" s="49"/>
      <c r="B490" s="49"/>
      <c r="C490" s="49"/>
      <c r="D490" s="49"/>
      <c r="E490" s="50"/>
      <c r="F490" s="49"/>
      <c r="G490" s="49"/>
      <c r="H490" s="51"/>
      <c r="I490" s="58"/>
      <c r="J490" s="342"/>
      <c r="K490" s="34"/>
      <c r="L490" s="34"/>
      <c r="M490" s="23"/>
      <c r="N490" s="23"/>
      <c r="Q490" s="13"/>
      <c r="R490" s="13"/>
    </row>
    <row r="491" spans="1:18">
      <c r="A491" s="49"/>
      <c r="B491" s="49"/>
      <c r="C491" s="49"/>
      <c r="D491" s="49"/>
      <c r="E491" s="50"/>
      <c r="F491" s="49"/>
      <c r="G491" s="49"/>
      <c r="H491" s="51"/>
      <c r="I491" s="58"/>
      <c r="J491" s="342"/>
      <c r="K491" s="34"/>
      <c r="L491" s="34"/>
      <c r="M491" s="23"/>
      <c r="N491" s="23"/>
      <c r="Q491" s="13"/>
      <c r="R491" s="13"/>
    </row>
    <row r="492" spans="1:18">
      <c r="A492" s="49"/>
      <c r="B492" s="49"/>
      <c r="C492" s="49"/>
      <c r="D492" s="49"/>
      <c r="E492" s="50"/>
      <c r="F492" s="49"/>
      <c r="G492" s="49"/>
      <c r="H492" s="51"/>
      <c r="I492" s="58"/>
      <c r="J492" s="342"/>
      <c r="K492" s="34"/>
      <c r="L492" s="34"/>
      <c r="M492" s="23"/>
      <c r="N492" s="23"/>
      <c r="Q492" s="13"/>
      <c r="R492" s="13"/>
    </row>
    <row r="493" spans="1:18">
      <c r="A493" s="49"/>
      <c r="B493" s="49"/>
      <c r="C493" s="49"/>
      <c r="D493" s="49"/>
      <c r="E493" s="50"/>
      <c r="F493" s="49"/>
      <c r="G493" s="49"/>
      <c r="H493" s="51"/>
      <c r="I493" s="58"/>
      <c r="J493" s="342"/>
      <c r="K493" s="34"/>
      <c r="L493" s="34"/>
      <c r="M493" s="23"/>
      <c r="N493" s="23"/>
      <c r="Q493" s="13"/>
      <c r="R493" s="13"/>
    </row>
    <row r="494" spans="1:18">
      <c r="A494" s="49"/>
      <c r="B494" s="49"/>
      <c r="C494" s="49"/>
      <c r="D494" s="49"/>
      <c r="E494" s="50"/>
      <c r="F494" s="49"/>
      <c r="G494" s="49"/>
      <c r="H494" s="51"/>
      <c r="I494" s="58"/>
      <c r="J494" s="342"/>
      <c r="K494" s="34"/>
      <c r="L494" s="34"/>
      <c r="M494" s="23"/>
      <c r="N494" s="23"/>
      <c r="Q494" s="13"/>
      <c r="R494" s="13"/>
    </row>
    <row r="495" spans="1:18">
      <c r="A495" s="49"/>
      <c r="B495" s="49"/>
      <c r="C495" s="49"/>
      <c r="D495" s="49"/>
      <c r="E495" s="50"/>
      <c r="F495" s="49"/>
      <c r="G495" s="49"/>
      <c r="H495" s="51"/>
      <c r="I495" s="58"/>
      <c r="J495" s="342"/>
      <c r="K495" s="34"/>
      <c r="L495" s="34"/>
      <c r="M495" s="23"/>
      <c r="N495" s="23"/>
      <c r="Q495" s="13"/>
      <c r="R495" s="13"/>
    </row>
    <row r="496" spans="1:18">
      <c r="A496" s="49"/>
      <c r="B496" s="49"/>
      <c r="C496" s="49"/>
      <c r="D496" s="49"/>
      <c r="E496" s="50"/>
      <c r="F496" s="49"/>
      <c r="G496" s="49"/>
      <c r="H496" s="51"/>
      <c r="I496" s="58"/>
      <c r="J496" s="342"/>
      <c r="K496" s="34"/>
      <c r="L496" s="34"/>
      <c r="M496" s="23"/>
      <c r="N496" s="23"/>
      <c r="Q496" s="13"/>
      <c r="R496" s="13"/>
    </row>
    <row r="497" spans="1:18" s="17" customFormat="1">
      <c r="A497" s="44"/>
      <c r="B497" s="44"/>
      <c r="C497" s="44"/>
      <c r="D497" s="44"/>
      <c r="E497" s="43"/>
      <c r="F497" s="44"/>
      <c r="G497" s="44"/>
      <c r="H497" s="47"/>
      <c r="I497" s="58"/>
      <c r="J497" s="346"/>
      <c r="K497" s="34"/>
      <c r="L497" s="34"/>
      <c r="M497" s="23"/>
      <c r="N497" s="23"/>
      <c r="O497" s="1"/>
      <c r="Q497" s="14"/>
      <c r="R497" s="14"/>
    </row>
    <row r="498" spans="1:18">
      <c r="A498" s="49"/>
      <c r="B498" s="49"/>
      <c r="C498" s="49"/>
      <c r="D498" s="49"/>
      <c r="E498" s="50"/>
      <c r="F498" s="49"/>
      <c r="G498" s="49"/>
      <c r="H498" s="51"/>
      <c r="I498" s="58"/>
      <c r="J498" s="342"/>
      <c r="K498" s="34"/>
      <c r="L498" s="34"/>
      <c r="M498" s="23"/>
      <c r="N498" s="23"/>
      <c r="Q498" s="13"/>
      <c r="R498" s="13"/>
    </row>
    <row r="499" spans="1:18">
      <c r="A499" s="49"/>
      <c r="B499" s="49"/>
      <c r="C499" s="49"/>
      <c r="D499" s="49"/>
      <c r="E499" s="50"/>
      <c r="F499" s="49"/>
      <c r="G499" s="49"/>
      <c r="H499" s="51"/>
      <c r="I499" s="58"/>
      <c r="J499" s="342"/>
      <c r="K499" s="34"/>
      <c r="L499" s="34"/>
      <c r="M499" s="23"/>
      <c r="N499" s="23"/>
      <c r="Q499" s="13"/>
      <c r="R499" s="13"/>
    </row>
    <row r="500" spans="1:18">
      <c r="A500" s="49"/>
      <c r="B500" s="49"/>
      <c r="C500" s="49"/>
      <c r="D500" s="49"/>
      <c r="E500" s="50"/>
      <c r="F500" s="49"/>
      <c r="G500" s="49"/>
      <c r="H500" s="51"/>
      <c r="I500" s="58"/>
      <c r="J500" s="342"/>
      <c r="K500" s="34"/>
      <c r="L500" s="34"/>
      <c r="M500" s="23"/>
      <c r="N500" s="23"/>
      <c r="Q500" s="13"/>
      <c r="R500" s="13"/>
    </row>
    <row r="501" spans="1:18">
      <c r="A501" s="49"/>
      <c r="B501" s="49"/>
      <c r="C501" s="49"/>
      <c r="D501" s="49"/>
      <c r="E501" s="50"/>
      <c r="F501" s="49"/>
      <c r="G501" s="49"/>
      <c r="H501" s="51"/>
      <c r="I501" s="58"/>
      <c r="J501" s="342"/>
      <c r="K501" s="34"/>
      <c r="L501" s="34"/>
      <c r="M501" s="23"/>
      <c r="N501" s="23"/>
      <c r="Q501" s="13"/>
      <c r="R501" s="13"/>
    </row>
    <row r="502" spans="1:18">
      <c r="A502" s="49"/>
      <c r="B502" s="49"/>
      <c r="C502" s="49"/>
      <c r="D502" s="49"/>
      <c r="E502" s="50"/>
      <c r="F502" s="49"/>
      <c r="G502" s="49"/>
      <c r="H502" s="51"/>
      <c r="I502" s="58"/>
      <c r="J502" s="342"/>
      <c r="K502" s="34"/>
      <c r="L502" s="34"/>
      <c r="M502" s="23"/>
      <c r="N502" s="23"/>
      <c r="Q502" s="13"/>
      <c r="R502" s="13"/>
    </row>
    <row r="503" spans="1:18">
      <c r="A503" s="49"/>
      <c r="B503" s="49"/>
      <c r="C503" s="49"/>
      <c r="D503" s="49"/>
      <c r="E503" s="50"/>
      <c r="F503" s="49"/>
      <c r="G503" s="49"/>
      <c r="H503" s="51"/>
      <c r="I503" s="58"/>
      <c r="J503" s="342"/>
      <c r="K503" s="34"/>
      <c r="L503" s="34"/>
      <c r="M503" s="23"/>
      <c r="N503" s="23"/>
      <c r="Q503" s="13"/>
      <c r="R503" s="13"/>
    </row>
    <row r="504" spans="1:18">
      <c r="A504" s="49"/>
      <c r="B504" s="49"/>
      <c r="C504" s="49"/>
      <c r="D504" s="49"/>
      <c r="E504" s="50"/>
      <c r="F504" s="49"/>
      <c r="G504" s="49"/>
      <c r="H504" s="51"/>
      <c r="I504" s="18"/>
      <c r="J504" s="342"/>
      <c r="K504" s="34"/>
      <c r="L504" s="34"/>
      <c r="M504" s="24"/>
      <c r="N504" s="23"/>
      <c r="Q504" s="13"/>
      <c r="R504" s="13"/>
    </row>
    <row r="505" spans="1:18" ht="26.25" customHeight="1">
      <c r="A505" s="41"/>
      <c r="B505" s="41"/>
      <c r="C505" s="41"/>
      <c r="D505" s="42"/>
      <c r="E505" s="43"/>
      <c r="F505" s="44"/>
      <c r="G505" s="44"/>
      <c r="H505" s="47"/>
      <c r="I505" s="45"/>
      <c r="J505" s="344"/>
      <c r="K505" s="34"/>
      <c r="L505" s="35"/>
      <c r="M505" s="23"/>
      <c r="N505" s="23"/>
      <c r="Q505" s="13"/>
      <c r="R505" s="13"/>
    </row>
    <row r="506" spans="1:18">
      <c r="A506" s="49"/>
      <c r="B506" s="49"/>
      <c r="C506" s="49"/>
      <c r="D506" s="49"/>
      <c r="E506" s="50"/>
      <c r="F506" s="49"/>
      <c r="G506" s="49"/>
      <c r="H506" s="51"/>
      <c r="I506" s="58"/>
      <c r="J506" s="342"/>
      <c r="K506" s="34"/>
      <c r="L506" s="34"/>
      <c r="M506" s="23"/>
      <c r="N506" s="23"/>
      <c r="Q506" s="13"/>
      <c r="R506" s="13"/>
    </row>
    <row r="507" spans="1:18">
      <c r="A507" s="49"/>
      <c r="B507" s="49"/>
      <c r="C507" s="49"/>
      <c r="D507" s="49"/>
      <c r="E507" s="50"/>
      <c r="F507" s="49"/>
      <c r="G507" s="49"/>
      <c r="H507" s="51"/>
      <c r="I507" s="58"/>
      <c r="J507" s="342"/>
      <c r="K507" s="34"/>
      <c r="L507" s="34"/>
      <c r="M507" s="23"/>
      <c r="N507" s="23"/>
      <c r="Q507" s="13"/>
      <c r="R507" s="13"/>
    </row>
    <row r="508" spans="1:18">
      <c r="A508" s="49"/>
      <c r="B508" s="49"/>
      <c r="C508" s="49"/>
      <c r="D508" s="49"/>
      <c r="E508" s="50"/>
      <c r="F508" s="49"/>
      <c r="G508" s="49"/>
      <c r="H508" s="51"/>
      <c r="I508" s="58"/>
      <c r="J508" s="342"/>
      <c r="K508" s="34"/>
      <c r="L508" s="34"/>
      <c r="M508" s="23"/>
      <c r="N508" s="23"/>
      <c r="Q508" s="13"/>
      <c r="R508" s="13"/>
    </row>
    <row r="509" spans="1:18">
      <c r="A509" s="49"/>
      <c r="B509" s="49"/>
      <c r="C509" s="49"/>
      <c r="D509" s="49"/>
      <c r="E509" s="50"/>
      <c r="F509" s="49"/>
      <c r="G509" s="49"/>
      <c r="H509" s="51"/>
      <c r="I509" s="58"/>
      <c r="J509" s="342"/>
      <c r="K509" s="34"/>
      <c r="L509" s="34"/>
      <c r="M509" s="23"/>
      <c r="N509" s="23"/>
      <c r="Q509" s="13"/>
      <c r="R509" s="13"/>
    </row>
    <row r="510" spans="1:18" s="17" customFormat="1">
      <c r="A510" s="44"/>
      <c r="B510" s="44"/>
      <c r="C510" s="44"/>
      <c r="D510" s="44"/>
      <c r="E510" s="43"/>
      <c r="F510" s="44"/>
      <c r="G510" s="44"/>
      <c r="H510" s="47"/>
      <c r="I510" s="58"/>
      <c r="J510" s="346"/>
      <c r="K510" s="34"/>
      <c r="L510" s="34"/>
      <c r="M510" s="23"/>
      <c r="N510" s="23"/>
      <c r="O510" s="1"/>
      <c r="Q510" s="14"/>
      <c r="R510" s="14"/>
    </row>
    <row r="511" spans="1:18" s="17" customFormat="1">
      <c r="A511" s="44"/>
      <c r="B511" s="44"/>
      <c r="C511" s="44"/>
      <c r="D511" s="44"/>
      <c r="E511" s="43"/>
      <c r="F511" s="44"/>
      <c r="G511" s="44"/>
      <c r="H511" s="47"/>
      <c r="I511" s="58"/>
      <c r="J511" s="346"/>
      <c r="K511" s="34"/>
      <c r="L511" s="34"/>
      <c r="M511" s="23"/>
      <c r="N511" s="23"/>
      <c r="O511" s="1"/>
      <c r="Q511" s="14"/>
      <c r="R511" s="14"/>
    </row>
    <row r="512" spans="1:18">
      <c r="A512" s="49"/>
      <c r="B512" s="49"/>
      <c r="C512" s="49"/>
      <c r="D512" s="49"/>
      <c r="E512" s="50"/>
      <c r="F512" s="49"/>
      <c r="G512" s="49"/>
      <c r="H512" s="51"/>
      <c r="I512" s="58"/>
      <c r="J512" s="342"/>
      <c r="K512" s="34"/>
      <c r="L512" s="34"/>
      <c r="M512" s="23"/>
      <c r="N512" s="23"/>
      <c r="Q512" s="13"/>
      <c r="R512" s="13"/>
    </row>
    <row r="513" spans="1:18">
      <c r="A513" s="49"/>
      <c r="B513" s="49"/>
      <c r="C513" s="49"/>
      <c r="D513" s="49"/>
      <c r="E513" s="50"/>
      <c r="F513" s="49"/>
      <c r="G513" s="49"/>
      <c r="H513" s="51"/>
      <c r="I513" s="58"/>
      <c r="J513" s="342"/>
      <c r="K513" s="34"/>
      <c r="L513" s="34"/>
      <c r="M513" s="23"/>
      <c r="N513" s="23"/>
      <c r="Q513" s="13"/>
      <c r="R513" s="13"/>
    </row>
    <row r="514" spans="1:18">
      <c r="A514" s="49"/>
      <c r="B514" s="49"/>
      <c r="C514" s="49"/>
      <c r="D514" s="49"/>
      <c r="E514" s="50"/>
      <c r="F514" s="49"/>
      <c r="G514" s="49"/>
      <c r="H514" s="51"/>
      <c r="I514" s="58"/>
      <c r="J514" s="342"/>
      <c r="K514" s="34"/>
      <c r="L514" s="34"/>
      <c r="M514" s="23"/>
      <c r="N514" s="23"/>
      <c r="Q514" s="13"/>
      <c r="R514" s="13"/>
    </row>
    <row r="515" spans="1:18" s="17" customFormat="1">
      <c r="A515" s="44"/>
      <c r="B515" s="44"/>
      <c r="C515" s="44"/>
      <c r="D515" s="44"/>
      <c r="E515" s="43"/>
      <c r="F515" s="44"/>
      <c r="G515" s="44"/>
      <c r="H515" s="47"/>
      <c r="I515" s="58"/>
      <c r="J515" s="346"/>
      <c r="K515" s="34"/>
      <c r="L515" s="34"/>
      <c r="M515" s="23"/>
      <c r="N515" s="23"/>
      <c r="O515" s="1"/>
      <c r="Q515" s="14"/>
      <c r="R515" s="14"/>
    </row>
    <row r="516" spans="1:18">
      <c r="A516" s="49"/>
      <c r="B516" s="49"/>
      <c r="C516" s="49"/>
      <c r="D516" s="49"/>
      <c r="E516" s="50"/>
      <c r="F516" s="49"/>
      <c r="G516" s="49"/>
      <c r="H516" s="51"/>
      <c r="I516" s="58"/>
      <c r="J516" s="342"/>
      <c r="K516" s="34"/>
      <c r="L516" s="34"/>
      <c r="M516" s="23"/>
      <c r="N516" s="23"/>
      <c r="Q516" s="13"/>
      <c r="R516" s="13"/>
    </row>
    <row r="517" spans="1:18">
      <c r="A517" s="49"/>
      <c r="B517" s="49"/>
      <c r="C517" s="49"/>
      <c r="D517" s="49"/>
      <c r="E517" s="50"/>
      <c r="F517" s="49"/>
      <c r="G517" s="49"/>
      <c r="H517" s="51"/>
      <c r="I517" s="58"/>
      <c r="J517" s="342"/>
      <c r="K517" s="34"/>
      <c r="L517" s="34"/>
      <c r="M517" s="23"/>
      <c r="N517" s="23"/>
      <c r="Q517" s="13"/>
      <c r="R517" s="13"/>
    </row>
    <row r="518" spans="1:18">
      <c r="A518" s="49"/>
      <c r="B518" s="49"/>
      <c r="C518" s="49"/>
      <c r="D518" s="49"/>
      <c r="E518" s="50"/>
      <c r="F518" s="49"/>
      <c r="G518" s="49"/>
      <c r="H518" s="51"/>
      <c r="I518" s="58"/>
      <c r="J518" s="342"/>
      <c r="K518" s="34"/>
      <c r="L518" s="34"/>
      <c r="M518" s="23"/>
      <c r="N518" s="23"/>
      <c r="Q518" s="13"/>
      <c r="R518" s="13"/>
    </row>
    <row r="519" spans="1:18" s="17" customFormat="1">
      <c r="A519" s="44"/>
      <c r="B519" s="44"/>
      <c r="C519" s="44"/>
      <c r="D519" s="44"/>
      <c r="E519" s="43"/>
      <c r="F519" s="44"/>
      <c r="G519" s="44"/>
      <c r="H519" s="47"/>
      <c r="I519" s="58"/>
      <c r="J519" s="346"/>
      <c r="K519" s="34"/>
      <c r="L519" s="34"/>
      <c r="M519" s="23"/>
      <c r="N519" s="23"/>
      <c r="O519" s="1"/>
      <c r="Q519" s="14"/>
      <c r="R519" s="14"/>
    </row>
    <row r="520" spans="1:18">
      <c r="A520" s="49"/>
      <c r="B520" s="49"/>
      <c r="C520" s="49"/>
      <c r="D520" s="49"/>
      <c r="E520" s="50"/>
      <c r="F520" s="49"/>
      <c r="G520" s="49"/>
      <c r="H520" s="51"/>
      <c r="I520" s="58"/>
      <c r="J520" s="342"/>
      <c r="K520" s="34"/>
      <c r="L520" s="34"/>
      <c r="M520" s="23"/>
      <c r="N520" s="23"/>
      <c r="Q520" s="13"/>
      <c r="R520" s="13"/>
    </row>
    <row r="521" spans="1:18">
      <c r="A521" s="49"/>
      <c r="B521" s="49"/>
      <c r="C521" s="49"/>
      <c r="D521" s="49"/>
      <c r="E521" s="50"/>
      <c r="F521" s="49"/>
      <c r="G521" s="49"/>
      <c r="H521" s="51"/>
      <c r="I521" s="58"/>
      <c r="J521" s="342"/>
      <c r="K521" s="34"/>
      <c r="L521" s="34"/>
      <c r="M521" s="23"/>
      <c r="N521" s="23"/>
      <c r="Q521" s="13"/>
      <c r="R521" s="13"/>
    </row>
    <row r="522" spans="1:18">
      <c r="A522" s="49"/>
      <c r="B522" s="49"/>
      <c r="C522" s="49"/>
      <c r="D522" s="49"/>
      <c r="E522" s="50"/>
      <c r="F522" s="49"/>
      <c r="G522" s="49"/>
      <c r="H522" s="51"/>
      <c r="I522" s="58"/>
      <c r="J522" s="342"/>
      <c r="K522" s="34"/>
      <c r="L522" s="34"/>
      <c r="M522" s="23"/>
      <c r="N522" s="23"/>
      <c r="Q522" s="13"/>
      <c r="R522" s="13"/>
    </row>
    <row r="523" spans="1:18">
      <c r="A523" s="49"/>
      <c r="B523" s="49"/>
      <c r="C523" s="49"/>
      <c r="D523" s="49"/>
      <c r="E523" s="50"/>
      <c r="F523" s="49"/>
      <c r="G523" s="49"/>
      <c r="H523" s="51"/>
      <c r="I523" s="58"/>
      <c r="J523" s="342"/>
      <c r="K523" s="34"/>
      <c r="L523" s="34"/>
      <c r="M523" s="23"/>
      <c r="N523" s="23"/>
      <c r="Q523" s="13"/>
      <c r="R523" s="13"/>
    </row>
    <row r="524" spans="1:18">
      <c r="A524" s="49"/>
      <c r="B524" s="49"/>
      <c r="C524" s="49"/>
      <c r="D524" s="49"/>
      <c r="E524" s="50"/>
      <c r="F524" s="49"/>
      <c r="G524" s="49"/>
      <c r="H524" s="51"/>
      <c r="I524" s="58"/>
      <c r="J524" s="342"/>
      <c r="K524" s="34"/>
      <c r="L524" s="34"/>
      <c r="M524" s="23"/>
      <c r="N524" s="23"/>
      <c r="Q524" s="13"/>
      <c r="R524" s="13"/>
    </row>
    <row r="525" spans="1:18">
      <c r="A525" s="49"/>
      <c r="B525" s="49"/>
      <c r="C525" s="49"/>
      <c r="D525" s="49"/>
      <c r="E525" s="50"/>
      <c r="F525" s="49"/>
      <c r="G525" s="49"/>
      <c r="H525" s="51"/>
      <c r="I525" s="58"/>
      <c r="J525" s="342"/>
      <c r="K525" s="34"/>
      <c r="L525" s="34"/>
      <c r="M525" s="23"/>
      <c r="N525" s="23"/>
      <c r="Q525" s="13"/>
      <c r="R525" s="13"/>
    </row>
    <row r="526" spans="1:18">
      <c r="A526" s="49"/>
      <c r="B526" s="49"/>
      <c r="C526" s="49"/>
      <c r="D526" s="49"/>
      <c r="E526" s="50"/>
      <c r="F526" s="49"/>
      <c r="G526" s="49"/>
      <c r="H526" s="51"/>
      <c r="I526" s="18"/>
      <c r="J526" s="342"/>
      <c r="K526" s="34"/>
      <c r="L526" s="34"/>
      <c r="M526" s="24"/>
      <c r="N526" s="23"/>
      <c r="Q526" s="13"/>
      <c r="R526" s="13"/>
    </row>
    <row r="527" spans="1:18">
      <c r="A527" s="41"/>
      <c r="B527" s="41"/>
      <c r="C527" s="41"/>
      <c r="D527" s="42"/>
      <c r="E527" s="43"/>
      <c r="F527" s="44"/>
      <c r="G527" s="44"/>
      <c r="H527" s="47"/>
      <c r="I527" s="45"/>
      <c r="J527" s="344"/>
      <c r="K527" s="34"/>
      <c r="L527" s="35"/>
      <c r="M527" s="23"/>
      <c r="N527" s="23"/>
      <c r="Q527" s="13"/>
      <c r="R527" s="13"/>
    </row>
    <row r="528" spans="1:18" s="17" customFormat="1">
      <c r="A528" s="44"/>
      <c r="B528" s="44"/>
      <c r="C528" s="44"/>
      <c r="D528" s="44"/>
      <c r="E528" s="43"/>
      <c r="F528" s="44"/>
      <c r="G528" s="44"/>
      <c r="H528" s="47"/>
      <c r="I528" s="58"/>
      <c r="J528" s="346"/>
      <c r="K528" s="34"/>
      <c r="L528" s="34"/>
      <c r="M528" s="23"/>
      <c r="N528" s="23"/>
      <c r="O528" s="1"/>
      <c r="Q528" s="14"/>
      <c r="R528" s="14"/>
    </row>
    <row r="529" spans="1:18" s="17" customFormat="1">
      <c r="A529" s="44"/>
      <c r="B529" s="44"/>
      <c r="C529" s="44"/>
      <c r="D529" s="44"/>
      <c r="E529" s="43"/>
      <c r="F529" s="44"/>
      <c r="G529" s="44"/>
      <c r="H529" s="47"/>
      <c r="I529" s="45"/>
      <c r="J529" s="346"/>
      <c r="K529" s="34"/>
      <c r="L529" s="37"/>
      <c r="M529" s="23"/>
      <c r="N529" s="23"/>
      <c r="O529" s="1"/>
      <c r="Q529" s="14"/>
      <c r="R529" s="14"/>
    </row>
    <row r="530" spans="1:18" s="17" customFormat="1">
      <c r="A530" s="44"/>
      <c r="B530" s="44"/>
      <c r="C530" s="44"/>
      <c r="D530" s="44"/>
      <c r="E530" s="43"/>
      <c r="F530" s="44"/>
      <c r="G530" s="44"/>
      <c r="H530" s="47"/>
      <c r="I530" s="45"/>
      <c r="J530" s="346"/>
      <c r="K530" s="34"/>
      <c r="L530" s="34"/>
      <c r="M530" s="23"/>
      <c r="N530" s="23"/>
      <c r="O530" s="1"/>
      <c r="Q530" s="14"/>
      <c r="R530" s="14"/>
    </row>
    <row r="531" spans="1:18">
      <c r="A531" s="49"/>
      <c r="B531" s="49"/>
      <c r="C531" s="49"/>
      <c r="D531" s="49"/>
      <c r="E531" s="50"/>
      <c r="F531" s="49"/>
      <c r="G531" s="49"/>
      <c r="H531" s="51"/>
      <c r="I531" s="58"/>
      <c r="J531" s="342"/>
      <c r="K531" s="34"/>
      <c r="L531" s="34"/>
      <c r="M531" s="23"/>
      <c r="N531" s="23"/>
      <c r="Q531" s="13"/>
      <c r="R531" s="13"/>
    </row>
    <row r="532" spans="1:18">
      <c r="A532" s="49"/>
      <c r="B532" s="49"/>
      <c r="C532" s="49"/>
      <c r="D532" s="49"/>
      <c r="E532" s="50"/>
      <c r="F532" s="49"/>
      <c r="G532" s="49"/>
      <c r="H532" s="51"/>
      <c r="I532" s="58"/>
      <c r="J532" s="342"/>
      <c r="K532" s="34"/>
      <c r="L532" s="34"/>
      <c r="M532" s="23"/>
      <c r="N532" s="23"/>
      <c r="Q532" s="13"/>
      <c r="R532" s="13"/>
    </row>
    <row r="533" spans="1:18" s="17" customFormat="1">
      <c r="A533" s="44"/>
      <c r="B533" s="44"/>
      <c r="C533" s="44"/>
      <c r="D533" s="44"/>
      <c r="E533" s="43"/>
      <c r="F533" s="44"/>
      <c r="G533" s="44"/>
      <c r="H533" s="47"/>
      <c r="I533" s="58"/>
      <c r="J533" s="346"/>
      <c r="K533" s="34"/>
      <c r="L533" s="34"/>
      <c r="M533" s="23"/>
      <c r="N533" s="23"/>
      <c r="O533" s="1"/>
      <c r="Q533" s="14"/>
      <c r="R533" s="14"/>
    </row>
    <row r="534" spans="1:18">
      <c r="A534" s="49"/>
      <c r="B534" s="49"/>
      <c r="C534" s="49"/>
      <c r="D534" s="49"/>
      <c r="E534" s="50"/>
      <c r="F534" s="49"/>
      <c r="G534" s="49"/>
      <c r="H534" s="51"/>
      <c r="I534" s="58"/>
      <c r="J534" s="342"/>
      <c r="K534" s="34"/>
      <c r="L534" s="34"/>
      <c r="M534" s="23"/>
      <c r="N534" s="23"/>
      <c r="Q534" s="13"/>
      <c r="R534" s="13"/>
    </row>
    <row r="535" spans="1:18">
      <c r="A535" s="49"/>
      <c r="B535" s="49"/>
      <c r="C535" s="49"/>
      <c r="D535" s="49"/>
      <c r="E535" s="50"/>
      <c r="F535" s="49"/>
      <c r="G535" s="49"/>
      <c r="H535" s="51"/>
      <c r="I535" s="58"/>
      <c r="J535" s="342"/>
      <c r="K535" s="34"/>
      <c r="L535" s="34"/>
      <c r="M535" s="23"/>
      <c r="N535" s="23"/>
      <c r="Q535" s="13"/>
      <c r="R535" s="13"/>
    </row>
    <row r="536" spans="1:18">
      <c r="A536" s="49"/>
      <c r="B536" s="49"/>
      <c r="C536" s="49"/>
      <c r="D536" s="49"/>
      <c r="E536" s="50"/>
      <c r="F536" s="49"/>
      <c r="G536" s="49"/>
      <c r="H536" s="51"/>
      <c r="I536" s="58"/>
      <c r="J536" s="342"/>
      <c r="K536" s="34"/>
      <c r="L536" s="34"/>
      <c r="M536" s="23"/>
      <c r="N536" s="23"/>
      <c r="Q536" s="13"/>
      <c r="R536" s="13"/>
    </row>
    <row r="537" spans="1:18">
      <c r="A537" s="49"/>
      <c r="B537" s="49"/>
      <c r="C537" s="49"/>
      <c r="D537" s="49"/>
      <c r="E537" s="50"/>
      <c r="F537" s="49"/>
      <c r="G537" s="49"/>
      <c r="H537" s="51"/>
      <c r="I537" s="58"/>
      <c r="J537" s="342"/>
      <c r="K537" s="34"/>
      <c r="L537" s="34"/>
      <c r="M537" s="23"/>
      <c r="N537" s="23"/>
      <c r="Q537" s="13"/>
      <c r="R537" s="13"/>
    </row>
    <row r="538" spans="1:18">
      <c r="A538" s="49"/>
      <c r="B538" s="49"/>
      <c r="C538" s="49"/>
      <c r="D538" s="49"/>
      <c r="E538" s="50"/>
      <c r="F538" s="49"/>
      <c r="G538" s="49"/>
      <c r="H538" s="51"/>
      <c r="I538" s="58"/>
      <c r="J538" s="342"/>
      <c r="K538" s="34"/>
      <c r="L538" s="34"/>
      <c r="M538" s="23"/>
      <c r="N538" s="23"/>
      <c r="Q538" s="13"/>
      <c r="R538" s="13"/>
    </row>
    <row r="539" spans="1:18">
      <c r="A539" s="49"/>
      <c r="B539" s="49"/>
      <c r="C539" s="49"/>
      <c r="D539" s="49"/>
      <c r="E539" s="50"/>
      <c r="F539" s="49"/>
      <c r="G539" s="49"/>
      <c r="H539" s="51"/>
      <c r="I539" s="58"/>
      <c r="J539" s="342"/>
      <c r="K539" s="34"/>
      <c r="L539" s="34"/>
      <c r="M539" s="23"/>
      <c r="N539" s="23"/>
      <c r="Q539" s="13"/>
      <c r="R539" s="13"/>
    </row>
    <row r="540" spans="1:18" s="17" customFormat="1">
      <c r="A540" s="44"/>
      <c r="B540" s="44"/>
      <c r="C540" s="44"/>
      <c r="D540" s="44"/>
      <c r="E540" s="43"/>
      <c r="F540" s="44"/>
      <c r="G540" s="44"/>
      <c r="H540" s="47"/>
      <c r="I540" s="58"/>
      <c r="J540" s="346"/>
      <c r="K540" s="34"/>
      <c r="L540" s="34"/>
      <c r="M540" s="23"/>
      <c r="N540" s="23"/>
      <c r="O540" s="1"/>
      <c r="Q540" s="14"/>
      <c r="R540" s="14"/>
    </row>
    <row r="541" spans="1:18">
      <c r="A541" s="49"/>
      <c r="B541" s="49"/>
      <c r="C541" s="49"/>
      <c r="D541" s="49"/>
      <c r="E541" s="50"/>
      <c r="F541" s="49"/>
      <c r="G541" s="49"/>
      <c r="H541" s="51"/>
      <c r="I541" s="58"/>
      <c r="J541" s="342"/>
      <c r="K541" s="34"/>
      <c r="L541" s="34"/>
      <c r="M541" s="23"/>
      <c r="N541" s="23"/>
      <c r="Q541" s="13"/>
      <c r="R541" s="13"/>
    </row>
    <row r="542" spans="1:18" s="17" customFormat="1">
      <c r="A542" s="44"/>
      <c r="B542" s="44"/>
      <c r="C542" s="44"/>
      <c r="D542" s="44"/>
      <c r="E542" s="43"/>
      <c r="F542" s="44"/>
      <c r="G542" s="44"/>
      <c r="H542" s="47"/>
      <c r="I542" s="58"/>
      <c r="J542" s="346"/>
      <c r="K542" s="34"/>
      <c r="L542" s="34"/>
      <c r="M542" s="23"/>
      <c r="N542" s="23"/>
      <c r="O542" s="1"/>
      <c r="Q542" s="14"/>
      <c r="R542" s="14"/>
    </row>
    <row r="543" spans="1:18">
      <c r="A543" s="49"/>
      <c r="B543" s="49"/>
      <c r="C543" s="49"/>
      <c r="D543" s="49"/>
      <c r="E543" s="50"/>
      <c r="F543" s="49"/>
      <c r="G543" s="49"/>
      <c r="H543" s="51"/>
      <c r="I543" s="58"/>
      <c r="J543" s="342"/>
      <c r="K543" s="34"/>
      <c r="L543" s="34"/>
      <c r="M543" s="23"/>
      <c r="N543" s="23"/>
      <c r="Q543" s="13"/>
      <c r="R543" s="13"/>
    </row>
    <row r="544" spans="1:18" s="17" customFormat="1">
      <c r="A544" s="44"/>
      <c r="B544" s="44"/>
      <c r="C544" s="44"/>
      <c r="D544" s="44"/>
      <c r="E544" s="43"/>
      <c r="F544" s="44"/>
      <c r="G544" s="44"/>
      <c r="H544" s="47"/>
      <c r="I544" s="58"/>
      <c r="J544" s="346"/>
      <c r="K544" s="34"/>
      <c r="L544" s="34"/>
      <c r="M544" s="23"/>
      <c r="N544" s="23"/>
      <c r="O544" s="1"/>
      <c r="Q544" s="14"/>
      <c r="R544" s="14"/>
    </row>
    <row r="545" spans="1:18">
      <c r="A545" s="49"/>
      <c r="B545" s="49"/>
      <c r="C545" s="49"/>
      <c r="D545" s="49"/>
      <c r="E545" s="50"/>
      <c r="F545" s="49"/>
      <c r="G545" s="49"/>
      <c r="H545" s="51"/>
      <c r="I545" s="58"/>
      <c r="J545" s="342"/>
      <c r="K545" s="34"/>
      <c r="L545" s="34"/>
      <c r="M545" s="23"/>
      <c r="N545" s="23"/>
      <c r="Q545" s="13"/>
      <c r="R545" s="13"/>
    </row>
    <row r="546" spans="1:18">
      <c r="A546" s="49"/>
      <c r="B546" s="49"/>
      <c r="C546" s="49"/>
      <c r="D546" s="49"/>
      <c r="E546" s="50"/>
      <c r="F546" s="49"/>
      <c r="G546" s="49"/>
      <c r="H546" s="51"/>
      <c r="I546" s="58"/>
      <c r="J546" s="342"/>
      <c r="K546" s="34"/>
      <c r="L546" s="34"/>
      <c r="M546" s="23"/>
      <c r="N546" s="23"/>
      <c r="Q546" s="13"/>
      <c r="R546" s="13"/>
    </row>
    <row r="547" spans="1:18" s="17" customFormat="1">
      <c r="A547" s="44"/>
      <c r="B547" s="44"/>
      <c r="C547" s="44"/>
      <c r="D547" s="44"/>
      <c r="E547" s="43"/>
      <c r="F547" s="44"/>
      <c r="G547" s="44"/>
      <c r="H547" s="47"/>
      <c r="I547" s="58"/>
      <c r="J547" s="346"/>
      <c r="K547" s="34"/>
      <c r="L547" s="34"/>
      <c r="M547" s="23"/>
      <c r="N547" s="23"/>
      <c r="O547" s="1"/>
      <c r="Q547" s="14"/>
      <c r="R547" s="14"/>
    </row>
    <row r="548" spans="1:18" s="17" customFormat="1">
      <c r="A548" s="44"/>
      <c r="B548" s="44"/>
      <c r="C548" s="44"/>
      <c r="D548" s="44"/>
      <c r="E548" s="43"/>
      <c r="F548" s="44"/>
      <c r="G548" s="44"/>
      <c r="H548" s="47"/>
      <c r="I548" s="58"/>
      <c r="J548" s="346"/>
      <c r="K548" s="34"/>
      <c r="L548" s="34"/>
      <c r="M548" s="23"/>
      <c r="N548" s="23"/>
      <c r="O548" s="1"/>
      <c r="Q548" s="14"/>
      <c r="R548" s="14"/>
    </row>
    <row r="549" spans="1:18">
      <c r="A549" s="49"/>
      <c r="B549" s="49"/>
      <c r="C549" s="49"/>
      <c r="D549" s="49"/>
      <c r="E549" s="50"/>
      <c r="F549" s="49"/>
      <c r="G549" s="49"/>
      <c r="H549" s="51"/>
      <c r="I549" s="58"/>
      <c r="J549" s="342"/>
      <c r="K549" s="34"/>
      <c r="L549" s="34"/>
      <c r="M549" s="23"/>
      <c r="N549" s="23"/>
      <c r="Q549" s="13"/>
      <c r="R549" s="13"/>
    </row>
    <row r="550" spans="1:18">
      <c r="A550" s="49"/>
      <c r="B550" s="49"/>
      <c r="C550" s="49"/>
      <c r="D550" s="49"/>
      <c r="E550" s="50"/>
      <c r="F550" s="49"/>
      <c r="G550" s="49"/>
      <c r="H550" s="51"/>
      <c r="I550" s="58"/>
      <c r="J550" s="342"/>
      <c r="K550" s="34"/>
      <c r="L550" s="34"/>
      <c r="M550" s="23"/>
      <c r="N550" s="23"/>
      <c r="Q550" s="13"/>
      <c r="R550" s="13"/>
    </row>
    <row r="551" spans="1:18">
      <c r="A551" s="49"/>
      <c r="B551" s="49"/>
      <c r="C551" s="49"/>
      <c r="D551" s="49"/>
      <c r="E551" s="50"/>
      <c r="F551" s="49"/>
      <c r="G551" s="49"/>
      <c r="H551" s="51"/>
      <c r="I551" s="58"/>
      <c r="J551" s="342"/>
      <c r="K551" s="34"/>
      <c r="L551" s="34"/>
      <c r="M551" s="23"/>
      <c r="N551" s="23"/>
      <c r="Q551" s="13"/>
      <c r="R551" s="13"/>
    </row>
    <row r="552" spans="1:18">
      <c r="A552" s="49"/>
      <c r="B552" s="49"/>
      <c r="C552" s="49"/>
      <c r="D552" s="49"/>
      <c r="E552" s="50"/>
      <c r="F552" s="49"/>
      <c r="G552" s="49"/>
      <c r="H552" s="51"/>
      <c r="I552" s="58"/>
      <c r="J552" s="342"/>
      <c r="K552" s="34"/>
      <c r="L552" s="34"/>
      <c r="M552" s="23"/>
      <c r="N552" s="23"/>
      <c r="Q552" s="13"/>
      <c r="R552" s="13"/>
    </row>
    <row r="553" spans="1:18">
      <c r="A553" s="49"/>
      <c r="B553" s="49"/>
      <c r="C553" s="49"/>
      <c r="D553" s="49"/>
      <c r="E553" s="50"/>
      <c r="F553" s="49"/>
      <c r="G553" s="49"/>
      <c r="H553" s="51"/>
      <c r="I553" s="58"/>
      <c r="J553" s="342"/>
      <c r="K553" s="34"/>
      <c r="L553" s="34"/>
      <c r="M553" s="23"/>
      <c r="N553" s="23"/>
      <c r="Q553" s="13"/>
      <c r="R553" s="13"/>
    </row>
    <row r="554" spans="1:18">
      <c r="A554" s="49"/>
      <c r="B554" s="49"/>
      <c r="C554" s="49"/>
      <c r="D554" s="49"/>
      <c r="E554" s="50"/>
      <c r="F554" s="49"/>
      <c r="G554" s="49"/>
      <c r="H554" s="51"/>
      <c r="I554" s="58"/>
      <c r="J554" s="342"/>
      <c r="K554" s="34"/>
      <c r="L554" s="34"/>
      <c r="M554" s="23"/>
      <c r="N554" s="23"/>
      <c r="Q554" s="13"/>
      <c r="R554" s="13"/>
    </row>
    <row r="555" spans="1:18">
      <c r="A555" s="49"/>
      <c r="B555" s="49"/>
      <c r="C555" s="49"/>
      <c r="D555" s="49"/>
      <c r="E555" s="50"/>
      <c r="F555" s="49"/>
      <c r="G555" s="49"/>
      <c r="H555" s="51"/>
      <c r="I555" s="58"/>
      <c r="J555" s="342"/>
      <c r="K555" s="34"/>
      <c r="L555" s="34"/>
      <c r="M555" s="23"/>
      <c r="N555" s="23"/>
      <c r="Q555" s="13"/>
      <c r="R555" s="13"/>
    </row>
    <row r="556" spans="1:18">
      <c r="A556" s="49"/>
      <c r="B556" s="49"/>
      <c r="C556" s="49"/>
      <c r="D556" s="49"/>
      <c r="E556" s="50"/>
      <c r="F556" s="49"/>
      <c r="G556" s="49"/>
      <c r="H556" s="51"/>
      <c r="I556" s="58"/>
      <c r="J556" s="342"/>
      <c r="K556" s="34"/>
      <c r="L556" s="34"/>
      <c r="M556" s="23"/>
      <c r="N556" s="23"/>
      <c r="Q556" s="13"/>
      <c r="R556" s="13"/>
    </row>
    <row r="557" spans="1:18" s="17" customFormat="1">
      <c r="A557" s="44"/>
      <c r="B557" s="44"/>
      <c r="C557" s="44"/>
      <c r="D557" s="44"/>
      <c r="E557" s="43"/>
      <c r="F557" s="44"/>
      <c r="G557" s="44"/>
      <c r="H557" s="47"/>
      <c r="I557" s="58"/>
      <c r="J557" s="346"/>
      <c r="K557" s="34"/>
      <c r="L557" s="34"/>
      <c r="M557" s="23"/>
      <c r="N557" s="23"/>
      <c r="O557" s="1"/>
      <c r="Q557" s="14"/>
      <c r="R557" s="14"/>
    </row>
    <row r="558" spans="1:18" s="17" customFormat="1">
      <c r="A558" s="44"/>
      <c r="B558" s="44"/>
      <c r="C558" s="44"/>
      <c r="D558" s="44"/>
      <c r="E558" s="43"/>
      <c r="F558" s="44"/>
      <c r="G558" s="44"/>
      <c r="H558" s="47"/>
      <c r="I558" s="58"/>
      <c r="J558" s="346"/>
      <c r="K558" s="34"/>
      <c r="L558" s="34"/>
      <c r="M558" s="23"/>
      <c r="N558" s="23"/>
      <c r="O558" s="1"/>
      <c r="Q558" s="14"/>
      <c r="R558" s="14"/>
    </row>
    <row r="559" spans="1:18" s="17" customFormat="1">
      <c r="A559" s="44"/>
      <c r="B559" s="44"/>
      <c r="C559" s="44"/>
      <c r="D559" s="44"/>
      <c r="E559" s="43"/>
      <c r="F559" s="44"/>
      <c r="G559" s="44"/>
      <c r="H559" s="47"/>
      <c r="I559" s="58"/>
      <c r="J559" s="346"/>
      <c r="K559" s="34"/>
      <c r="L559" s="34"/>
      <c r="M559" s="23"/>
      <c r="N559" s="23"/>
      <c r="O559" s="1"/>
      <c r="Q559" s="14"/>
      <c r="R559" s="14"/>
    </row>
    <row r="560" spans="1:18" s="17" customFormat="1">
      <c r="A560" s="44"/>
      <c r="B560" s="44"/>
      <c r="C560" s="44"/>
      <c r="D560" s="44"/>
      <c r="E560" s="43"/>
      <c r="F560" s="44"/>
      <c r="G560" s="44"/>
      <c r="H560" s="47"/>
      <c r="I560" s="58"/>
      <c r="J560" s="346"/>
      <c r="K560" s="34"/>
      <c r="L560" s="34"/>
      <c r="M560" s="23"/>
      <c r="N560" s="23"/>
      <c r="O560" s="1"/>
      <c r="Q560" s="14"/>
      <c r="R560" s="14"/>
    </row>
    <row r="561" spans="1:18" s="17" customFormat="1">
      <c r="A561" s="44"/>
      <c r="B561" s="44"/>
      <c r="C561" s="44"/>
      <c r="D561" s="44"/>
      <c r="E561" s="43"/>
      <c r="F561" s="44"/>
      <c r="G561" s="44"/>
      <c r="H561" s="47"/>
      <c r="I561" s="58"/>
      <c r="J561" s="346"/>
      <c r="K561" s="34"/>
      <c r="L561" s="34"/>
      <c r="M561" s="23"/>
      <c r="N561" s="23"/>
      <c r="O561" s="1"/>
      <c r="Q561" s="14"/>
      <c r="R561" s="14"/>
    </row>
    <row r="562" spans="1:18">
      <c r="A562" s="49"/>
      <c r="B562" s="49"/>
      <c r="C562" s="49"/>
      <c r="D562" s="49"/>
      <c r="E562" s="50"/>
      <c r="F562" s="49"/>
      <c r="G562" s="49"/>
      <c r="H562" s="51"/>
      <c r="I562" s="58"/>
      <c r="J562" s="342"/>
      <c r="K562" s="34"/>
      <c r="L562" s="34"/>
      <c r="M562" s="23"/>
      <c r="N562" s="23"/>
      <c r="Q562" s="13"/>
      <c r="R562" s="13"/>
    </row>
    <row r="563" spans="1:18" s="17" customFormat="1">
      <c r="A563" s="44"/>
      <c r="B563" s="44"/>
      <c r="C563" s="44"/>
      <c r="D563" s="44"/>
      <c r="E563" s="43"/>
      <c r="F563" s="44"/>
      <c r="G563" s="44"/>
      <c r="H563" s="47"/>
      <c r="I563" s="58"/>
      <c r="J563" s="346"/>
      <c r="K563" s="34"/>
      <c r="L563" s="34"/>
      <c r="M563" s="23"/>
      <c r="N563" s="23"/>
      <c r="O563" s="1"/>
      <c r="Q563" s="14"/>
      <c r="R563" s="14"/>
    </row>
    <row r="564" spans="1:18" s="17" customFormat="1">
      <c r="A564" s="44"/>
      <c r="B564" s="44"/>
      <c r="C564" s="44"/>
      <c r="D564" s="44"/>
      <c r="E564" s="43"/>
      <c r="F564" s="44"/>
      <c r="G564" s="44"/>
      <c r="H564" s="47"/>
      <c r="I564" s="58"/>
      <c r="J564" s="346"/>
      <c r="K564" s="34"/>
      <c r="L564" s="34"/>
      <c r="M564" s="23"/>
      <c r="N564" s="23"/>
      <c r="O564" s="1"/>
      <c r="Q564" s="14"/>
      <c r="R564" s="14"/>
    </row>
    <row r="565" spans="1:18">
      <c r="A565" s="49"/>
      <c r="B565" s="49"/>
      <c r="C565" s="49"/>
      <c r="D565" s="49"/>
      <c r="E565" s="50"/>
      <c r="F565" s="49"/>
      <c r="G565" s="49"/>
      <c r="H565" s="51"/>
      <c r="I565" s="58"/>
      <c r="J565" s="342"/>
      <c r="K565" s="34"/>
      <c r="L565" s="34"/>
      <c r="M565" s="23"/>
      <c r="N565" s="23"/>
      <c r="Q565" s="13"/>
      <c r="R565" s="13"/>
    </row>
    <row r="566" spans="1:18" s="17" customFormat="1">
      <c r="A566" s="44"/>
      <c r="B566" s="44"/>
      <c r="C566" s="44"/>
      <c r="D566" s="44"/>
      <c r="E566" s="43"/>
      <c r="F566" s="44"/>
      <c r="G566" s="44"/>
      <c r="H566" s="47"/>
      <c r="I566" s="58"/>
      <c r="J566" s="346"/>
      <c r="K566" s="34"/>
      <c r="L566" s="34"/>
      <c r="M566" s="23"/>
      <c r="N566" s="23"/>
      <c r="O566" s="1"/>
      <c r="Q566" s="14"/>
      <c r="R566" s="14"/>
    </row>
    <row r="567" spans="1:18">
      <c r="A567" s="49"/>
      <c r="B567" s="49"/>
      <c r="C567" s="49"/>
      <c r="D567" s="49"/>
      <c r="E567" s="50"/>
      <c r="F567" s="49"/>
      <c r="G567" s="49"/>
      <c r="H567" s="51"/>
      <c r="I567" s="58"/>
      <c r="J567" s="342"/>
      <c r="K567" s="34"/>
      <c r="L567" s="34"/>
      <c r="M567" s="23"/>
      <c r="N567" s="23"/>
      <c r="Q567" s="13"/>
      <c r="R567" s="13"/>
    </row>
    <row r="568" spans="1:18" s="17" customFormat="1">
      <c r="A568" s="44"/>
      <c r="B568" s="44"/>
      <c r="C568" s="44"/>
      <c r="D568" s="44"/>
      <c r="E568" s="43"/>
      <c r="F568" s="44"/>
      <c r="G568" s="44"/>
      <c r="H568" s="47"/>
      <c r="I568" s="58"/>
      <c r="J568" s="346"/>
      <c r="K568" s="34"/>
      <c r="L568" s="34"/>
      <c r="M568" s="23"/>
      <c r="N568" s="23"/>
      <c r="O568" s="1"/>
      <c r="Q568" s="14"/>
      <c r="R568" s="14"/>
    </row>
    <row r="569" spans="1:18">
      <c r="A569" s="49"/>
      <c r="B569" s="49"/>
      <c r="C569" s="49"/>
      <c r="D569" s="49"/>
      <c r="E569" s="50"/>
      <c r="F569" s="49"/>
      <c r="G569" s="49"/>
      <c r="H569" s="51"/>
      <c r="I569" s="58"/>
      <c r="J569" s="342"/>
      <c r="K569" s="34"/>
      <c r="L569" s="34"/>
      <c r="M569" s="23"/>
      <c r="N569" s="23"/>
      <c r="Q569" s="13"/>
      <c r="R569" s="13"/>
    </row>
    <row r="570" spans="1:18">
      <c r="A570" s="49"/>
      <c r="B570" s="49"/>
      <c r="C570" s="49"/>
      <c r="D570" s="49"/>
      <c r="E570" s="50"/>
      <c r="F570" s="49"/>
      <c r="G570" s="49"/>
      <c r="H570" s="51"/>
      <c r="I570" s="58"/>
      <c r="J570" s="342"/>
      <c r="K570" s="34"/>
      <c r="L570" s="34"/>
      <c r="M570" s="23"/>
      <c r="N570" s="23"/>
      <c r="Q570" s="13"/>
      <c r="R570" s="13"/>
    </row>
    <row r="571" spans="1:18">
      <c r="A571" s="49"/>
      <c r="B571" s="49"/>
      <c r="C571" s="49"/>
      <c r="D571" s="49"/>
      <c r="E571" s="50"/>
      <c r="F571" s="49"/>
      <c r="G571" s="49"/>
      <c r="H571" s="51"/>
      <c r="I571" s="58"/>
      <c r="J571" s="342"/>
      <c r="K571" s="34"/>
      <c r="L571" s="34"/>
      <c r="M571" s="23"/>
      <c r="N571" s="23"/>
      <c r="Q571" s="13"/>
      <c r="R571" s="13"/>
    </row>
    <row r="572" spans="1:18">
      <c r="A572" s="49"/>
      <c r="B572" s="49"/>
      <c r="C572" s="49"/>
      <c r="D572" s="49"/>
      <c r="E572" s="50"/>
      <c r="F572" s="49"/>
      <c r="G572" s="49"/>
      <c r="H572" s="51"/>
      <c r="I572" s="58"/>
      <c r="J572" s="342"/>
      <c r="K572" s="34"/>
      <c r="L572" s="34"/>
      <c r="M572" s="23"/>
      <c r="N572" s="23"/>
      <c r="Q572" s="13"/>
      <c r="R572" s="13"/>
    </row>
    <row r="573" spans="1:18">
      <c r="A573" s="49"/>
      <c r="B573" s="49"/>
      <c r="C573" s="49"/>
      <c r="D573" s="49"/>
      <c r="E573" s="50"/>
      <c r="F573" s="49"/>
      <c r="G573" s="49"/>
      <c r="H573" s="51"/>
      <c r="I573" s="58"/>
      <c r="J573" s="342"/>
      <c r="K573" s="34"/>
      <c r="L573" s="34"/>
      <c r="M573" s="23"/>
      <c r="N573" s="23"/>
      <c r="Q573" s="13"/>
      <c r="R573" s="13"/>
    </row>
    <row r="574" spans="1:18" s="17" customFormat="1">
      <c r="A574" s="44"/>
      <c r="B574" s="44"/>
      <c r="C574" s="44"/>
      <c r="D574" s="44"/>
      <c r="E574" s="43"/>
      <c r="F574" s="44"/>
      <c r="G574" s="44"/>
      <c r="H574" s="47"/>
      <c r="I574" s="58"/>
      <c r="J574" s="346"/>
      <c r="K574" s="34"/>
      <c r="L574" s="34"/>
      <c r="M574" s="23"/>
      <c r="N574" s="23"/>
      <c r="O574" s="1"/>
      <c r="Q574" s="14"/>
      <c r="R574" s="14"/>
    </row>
    <row r="575" spans="1:18" s="17" customFormat="1">
      <c r="A575" s="44"/>
      <c r="B575" s="44"/>
      <c r="C575" s="44"/>
      <c r="D575" s="44"/>
      <c r="E575" s="43"/>
      <c r="F575" s="44"/>
      <c r="G575" s="44"/>
      <c r="H575" s="47"/>
      <c r="I575" s="58"/>
      <c r="J575" s="346"/>
      <c r="K575" s="34"/>
      <c r="L575" s="34"/>
      <c r="M575" s="23"/>
      <c r="N575" s="23"/>
      <c r="O575" s="1"/>
      <c r="Q575" s="14"/>
      <c r="R575" s="14"/>
    </row>
    <row r="576" spans="1:18" s="17" customFormat="1">
      <c r="A576" s="44"/>
      <c r="B576" s="44"/>
      <c r="C576" s="44"/>
      <c r="D576" s="44"/>
      <c r="E576" s="43"/>
      <c r="F576" s="44"/>
      <c r="G576" s="44"/>
      <c r="H576" s="47"/>
      <c r="I576" s="58"/>
      <c r="J576" s="346"/>
      <c r="K576" s="34"/>
      <c r="L576" s="34"/>
      <c r="M576" s="23"/>
      <c r="N576" s="23"/>
      <c r="O576" s="1"/>
      <c r="Q576" s="14"/>
      <c r="R576" s="14"/>
    </row>
    <row r="577" spans="1:18">
      <c r="A577" s="49"/>
      <c r="B577" s="49"/>
      <c r="C577" s="49"/>
      <c r="D577" s="49"/>
      <c r="E577" s="50"/>
      <c r="F577" s="49"/>
      <c r="G577" s="49"/>
      <c r="H577" s="51"/>
      <c r="I577" s="58"/>
      <c r="J577" s="342"/>
      <c r="K577" s="34"/>
      <c r="L577" s="34"/>
      <c r="M577" s="23"/>
      <c r="N577" s="23"/>
      <c r="Q577" s="13"/>
      <c r="R577" s="13"/>
    </row>
    <row r="578" spans="1:18" s="17" customFormat="1">
      <c r="A578" s="44"/>
      <c r="B578" s="44"/>
      <c r="C578" s="44"/>
      <c r="D578" s="44"/>
      <c r="E578" s="43"/>
      <c r="F578" s="44"/>
      <c r="G578" s="44"/>
      <c r="H578" s="47"/>
      <c r="I578" s="58"/>
      <c r="J578" s="346"/>
      <c r="K578" s="34"/>
      <c r="L578" s="34"/>
      <c r="M578" s="23"/>
      <c r="N578" s="23"/>
      <c r="O578" s="1"/>
      <c r="Q578" s="14"/>
      <c r="R578" s="14"/>
    </row>
    <row r="579" spans="1:18">
      <c r="A579" s="49"/>
      <c r="B579" s="49"/>
      <c r="C579" s="49"/>
      <c r="D579" s="49"/>
      <c r="E579" s="50"/>
      <c r="F579" s="49"/>
      <c r="G579" s="49"/>
      <c r="H579" s="51"/>
      <c r="I579" s="58"/>
      <c r="J579" s="342"/>
      <c r="K579" s="34"/>
      <c r="L579" s="34"/>
      <c r="M579" s="23"/>
      <c r="N579" s="23"/>
      <c r="Q579" s="13"/>
      <c r="R579" s="13"/>
    </row>
    <row r="580" spans="1:18" s="17" customFormat="1">
      <c r="A580" s="44"/>
      <c r="B580" s="44"/>
      <c r="C580" s="44"/>
      <c r="D580" s="44"/>
      <c r="E580" s="43"/>
      <c r="F580" s="44"/>
      <c r="G580" s="44"/>
      <c r="H580" s="47"/>
      <c r="I580" s="58"/>
      <c r="J580" s="346"/>
      <c r="K580" s="34"/>
      <c r="L580" s="34"/>
      <c r="M580" s="23"/>
      <c r="N580" s="23"/>
      <c r="O580" s="1"/>
      <c r="Q580" s="14"/>
      <c r="R580" s="14"/>
    </row>
    <row r="581" spans="1:18" s="17" customFormat="1">
      <c r="A581" s="44"/>
      <c r="B581" s="44"/>
      <c r="C581" s="44"/>
      <c r="D581" s="44"/>
      <c r="E581" s="43"/>
      <c r="F581" s="44"/>
      <c r="G581" s="44"/>
      <c r="H581" s="47"/>
      <c r="I581" s="58"/>
      <c r="J581" s="346"/>
      <c r="K581" s="34"/>
      <c r="L581" s="34"/>
      <c r="M581" s="23"/>
      <c r="N581" s="23"/>
      <c r="O581" s="1"/>
      <c r="Q581" s="14"/>
      <c r="R581" s="14"/>
    </row>
    <row r="582" spans="1:18">
      <c r="A582" s="49"/>
      <c r="B582" s="49"/>
      <c r="C582" s="49"/>
      <c r="D582" s="49"/>
      <c r="E582" s="50"/>
      <c r="F582" s="49"/>
      <c r="G582" s="49"/>
      <c r="H582" s="51"/>
      <c r="I582" s="58"/>
      <c r="J582" s="342"/>
      <c r="K582" s="34"/>
      <c r="L582" s="34"/>
      <c r="M582" s="23"/>
      <c r="N582" s="23"/>
      <c r="Q582" s="13"/>
      <c r="R582" s="13"/>
    </row>
    <row r="583" spans="1:18">
      <c r="A583" s="49"/>
      <c r="B583" s="49"/>
      <c r="C583" s="49"/>
      <c r="D583" s="49"/>
      <c r="E583" s="50"/>
      <c r="F583" s="49"/>
      <c r="G583" s="49"/>
      <c r="H583" s="51"/>
      <c r="I583" s="58"/>
      <c r="J583" s="342"/>
      <c r="K583" s="34"/>
      <c r="L583" s="34"/>
      <c r="M583" s="23"/>
      <c r="N583" s="23"/>
      <c r="Q583" s="13"/>
      <c r="R583" s="13"/>
    </row>
    <row r="584" spans="1:18">
      <c r="A584" s="49"/>
      <c r="B584" s="49"/>
      <c r="C584" s="49"/>
      <c r="D584" s="49"/>
      <c r="E584" s="56"/>
      <c r="F584" s="49"/>
      <c r="G584" s="49"/>
      <c r="H584" s="51"/>
      <c r="I584" s="58"/>
      <c r="J584" s="342"/>
      <c r="K584" s="34"/>
      <c r="L584" s="34"/>
      <c r="M584" s="23"/>
      <c r="N584" s="23"/>
      <c r="Q584" s="13"/>
      <c r="R584" s="13"/>
    </row>
    <row r="585" spans="1:18" s="17" customFormat="1">
      <c r="A585" s="44"/>
      <c r="B585" s="44"/>
      <c r="C585" s="44"/>
      <c r="D585" s="44"/>
      <c r="E585" s="43"/>
      <c r="F585" s="44"/>
      <c r="G585" s="44"/>
      <c r="H585" s="47"/>
      <c r="I585" s="58"/>
      <c r="J585" s="346"/>
      <c r="K585" s="34"/>
      <c r="L585" s="34"/>
      <c r="M585" s="23"/>
      <c r="N585" s="23"/>
      <c r="O585" s="1"/>
      <c r="Q585" s="14"/>
      <c r="R585" s="14"/>
    </row>
    <row r="586" spans="1:18" s="17" customFormat="1">
      <c r="A586" s="44"/>
      <c r="B586" s="44"/>
      <c r="C586" s="44"/>
      <c r="D586" s="44"/>
      <c r="E586" s="43"/>
      <c r="F586" s="44"/>
      <c r="G586" s="44"/>
      <c r="H586" s="47"/>
      <c r="I586" s="58"/>
      <c r="J586" s="346"/>
      <c r="K586" s="34"/>
      <c r="L586" s="34"/>
      <c r="M586" s="23"/>
      <c r="N586" s="23"/>
      <c r="O586" s="1"/>
      <c r="Q586" s="14"/>
      <c r="R586" s="14"/>
    </row>
    <row r="587" spans="1:18">
      <c r="A587" s="49"/>
      <c r="B587" s="49"/>
      <c r="C587" s="49"/>
      <c r="D587" s="49"/>
      <c r="E587" s="56"/>
      <c r="F587" s="49"/>
      <c r="G587" s="49"/>
      <c r="H587" s="51"/>
      <c r="I587" s="58"/>
      <c r="J587" s="342"/>
      <c r="K587" s="34"/>
      <c r="L587" s="34"/>
      <c r="M587" s="23"/>
      <c r="N587" s="23"/>
      <c r="Q587" s="13"/>
      <c r="R587" s="13"/>
    </row>
    <row r="588" spans="1:18">
      <c r="A588" s="49"/>
      <c r="B588" s="49"/>
      <c r="C588" s="49"/>
      <c r="D588" s="49"/>
      <c r="E588" s="56"/>
      <c r="F588" s="49"/>
      <c r="G588" s="49"/>
      <c r="H588" s="51"/>
      <c r="I588" s="58"/>
      <c r="J588" s="342"/>
      <c r="K588" s="34"/>
      <c r="L588" s="34"/>
      <c r="M588" s="23"/>
      <c r="N588" s="23"/>
      <c r="Q588" s="13"/>
      <c r="R588" s="13"/>
    </row>
    <row r="589" spans="1:18">
      <c r="A589" s="49"/>
      <c r="B589" s="49"/>
      <c r="C589" s="49"/>
      <c r="D589" s="49"/>
      <c r="E589" s="56"/>
      <c r="F589" s="49"/>
      <c r="G589" s="49"/>
      <c r="H589" s="51"/>
      <c r="I589" s="58"/>
      <c r="J589" s="342"/>
      <c r="K589" s="34"/>
      <c r="L589" s="34"/>
      <c r="M589" s="23"/>
      <c r="N589" s="23"/>
      <c r="Q589" s="13"/>
      <c r="R589" s="13"/>
    </row>
    <row r="590" spans="1:18">
      <c r="A590" s="49"/>
      <c r="B590" s="49"/>
      <c r="C590" s="49"/>
      <c r="D590" s="49"/>
      <c r="E590" s="56"/>
      <c r="F590" s="49"/>
      <c r="G590" s="49"/>
      <c r="H590" s="51"/>
      <c r="I590" s="58"/>
      <c r="J590" s="342"/>
      <c r="K590" s="34"/>
      <c r="L590" s="34"/>
      <c r="M590" s="23"/>
      <c r="N590" s="23"/>
      <c r="Q590" s="13"/>
      <c r="R590" s="13"/>
    </row>
    <row r="591" spans="1:18">
      <c r="A591" s="49"/>
      <c r="B591" s="49"/>
      <c r="C591" s="49"/>
      <c r="D591" s="49"/>
      <c r="E591" s="56"/>
      <c r="F591" s="49"/>
      <c r="G591" s="49"/>
      <c r="H591" s="51"/>
      <c r="I591" s="58"/>
      <c r="J591" s="342"/>
      <c r="K591" s="34"/>
      <c r="L591" s="34"/>
      <c r="M591" s="23"/>
      <c r="N591" s="23"/>
      <c r="Q591" s="13"/>
      <c r="R591" s="13"/>
    </row>
    <row r="592" spans="1:18">
      <c r="A592" s="49"/>
      <c r="B592" s="49"/>
      <c r="C592" s="49"/>
      <c r="D592" s="49"/>
      <c r="E592" s="50"/>
      <c r="F592" s="49"/>
      <c r="G592" s="49"/>
      <c r="H592" s="51"/>
      <c r="I592" s="58"/>
      <c r="J592" s="342"/>
      <c r="K592" s="34"/>
      <c r="L592" s="34"/>
      <c r="M592" s="23"/>
      <c r="N592" s="23"/>
      <c r="Q592" s="13"/>
      <c r="R592" s="13"/>
    </row>
    <row r="593" spans="1:18">
      <c r="A593" s="49"/>
      <c r="B593" s="49"/>
      <c r="C593" s="49"/>
      <c r="D593" s="49"/>
      <c r="E593" s="50"/>
      <c r="F593" s="49"/>
      <c r="G593" s="49"/>
      <c r="H593" s="51"/>
      <c r="I593" s="58"/>
      <c r="J593" s="342"/>
      <c r="K593" s="34"/>
      <c r="L593" s="34"/>
      <c r="M593" s="23"/>
      <c r="N593" s="23"/>
      <c r="Q593" s="13"/>
      <c r="R593" s="13"/>
    </row>
    <row r="594" spans="1:18">
      <c r="A594" s="49"/>
      <c r="B594" s="49"/>
      <c r="C594" s="49"/>
      <c r="D594" s="49"/>
      <c r="E594" s="50"/>
      <c r="F594" s="49"/>
      <c r="G594" s="49"/>
      <c r="H594" s="51"/>
      <c r="I594" s="58"/>
      <c r="J594" s="342"/>
      <c r="K594" s="34"/>
      <c r="L594" s="34"/>
      <c r="M594" s="23"/>
      <c r="N594" s="23"/>
      <c r="Q594" s="13"/>
      <c r="R594" s="13"/>
    </row>
    <row r="595" spans="1:18">
      <c r="A595" s="49"/>
      <c r="B595" s="49"/>
      <c r="C595" s="49"/>
      <c r="D595" s="49"/>
      <c r="E595" s="50"/>
      <c r="F595" s="49"/>
      <c r="G595" s="49"/>
      <c r="H595" s="51"/>
      <c r="I595" s="58"/>
      <c r="J595" s="342"/>
      <c r="K595" s="34"/>
      <c r="L595" s="34"/>
      <c r="M595" s="23"/>
      <c r="N595" s="23"/>
      <c r="Q595" s="13"/>
      <c r="R595" s="13"/>
    </row>
    <row r="596" spans="1:18">
      <c r="A596" s="49"/>
      <c r="B596" s="49"/>
      <c r="C596" s="49"/>
      <c r="D596" s="49"/>
      <c r="E596" s="50"/>
      <c r="F596" s="49"/>
      <c r="G596" s="49"/>
      <c r="H596" s="51"/>
      <c r="I596" s="58"/>
      <c r="J596" s="342"/>
      <c r="K596" s="34"/>
      <c r="L596" s="34"/>
      <c r="M596" s="23"/>
      <c r="N596" s="23"/>
      <c r="Q596" s="13"/>
      <c r="R596" s="13"/>
    </row>
    <row r="597" spans="1:18">
      <c r="A597" s="49"/>
      <c r="B597" s="49"/>
      <c r="C597" s="49"/>
      <c r="D597" s="49"/>
      <c r="E597" s="56"/>
      <c r="F597" s="49"/>
      <c r="G597" s="49"/>
      <c r="H597" s="51"/>
      <c r="I597" s="58"/>
      <c r="J597" s="342"/>
      <c r="K597" s="34"/>
      <c r="L597" s="34"/>
      <c r="M597" s="23"/>
      <c r="N597" s="23"/>
      <c r="Q597" s="13"/>
      <c r="R597" s="13"/>
    </row>
    <row r="598" spans="1:18">
      <c r="A598" s="49"/>
      <c r="B598" s="49"/>
      <c r="C598" s="49"/>
      <c r="D598" s="49"/>
      <c r="E598" s="56"/>
      <c r="F598" s="49"/>
      <c r="G598" s="49"/>
      <c r="H598" s="51"/>
      <c r="I598" s="58"/>
      <c r="J598" s="342"/>
      <c r="K598" s="34"/>
      <c r="L598" s="34"/>
      <c r="M598" s="23"/>
      <c r="N598" s="23"/>
      <c r="Q598" s="13"/>
      <c r="R598" s="13"/>
    </row>
    <row r="599" spans="1:18">
      <c r="A599" s="49"/>
      <c r="B599" s="49"/>
      <c r="C599" s="49"/>
      <c r="D599" s="49"/>
      <c r="E599" s="50"/>
      <c r="F599" s="49"/>
      <c r="G599" s="49"/>
      <c r="H599" s="51"/>
      <c r="I599" s="58"/>
      <c r="J599" s="342"/>
      <c r="K599" s="34"/>
      <c r="L599" s="34"/>
      <c r="M599" s="23"/>
      <c r="N599" s="23"/>
      <c r="Q599" s="13"/>
      <c r="R599" s="13"/>
    </row>
    <row r="600" spans="1:18">
      <c r="A600" s="49"/>
      <c r="B600" s="49"/>
      <c r="C600" s="49"/>
      <c r="D600" s="49"/>
      <c r="E600" s="50"/>
      <c r="F600" s="49"/>
      <c r="G600" s="49"/>
      <c r="H600" s="51"/>
      <c r="I600" s="58"/>
      <c r="J600" s="342"/>
      <c r="K600" s="34"/>
      <c r="L600" s="34"/>
      <c r="M600" s="23"/>
      <c r="N600" s="23"/>
      <c r="Q600" s="13"/>
      <c r="R600" s="13"/>
    </row>
    <row r="601" spans="1:18" s="17" customFormat="1">
      <c r="A601" s="44"/>
      <c r="B601" s="44"/>
      <c r="C601" s="44"/>
      <c r="D601" s="44"/>
      <c r="E601" s="43"/>
      <c r="F601" s="44"/>
      <c r="G601" s="44"/>
      <c r="H601" s="47"/>
      <c r="I601" s="58"/>
      <c r="J601" s="346"/>
      <c r="K601" s="34"/>
      <c r="L601" s="34"/>
      <c r="M601" s="23"/>
      <c r="N601" s="23"/>
      <c r="O601" s="1"/>
      <c r="Q601" s="14"/>
      <c r="R601" s="14"/>
    </row>
    <row r="602" spans="1:18">
      <c r="A602" s="49"/>
      <c r="B602" s="49"/>
      <c r="C602" s="49"/>
      <c r="D602" s="49"/>
      <c r="E602" s="50"/>
      <c r="F602" s="49"/>
      <c r="G602" s="49"/>
      <c r="H602" s="51"/>
      <c r="I602" s="58"/>
      <c r="J602" s="342"/>
      <c r="K602" s="34"/>
      <c r="L602" s="34"/>
      <c r="M602" s="23"/>
      <c r="N602" s="23"/>
      <c r="Q602" s="13"/>
      <c r="R602" s="13"/>
    </row>
    <row r="603" spans="1:18">
      <c r="A603" s="49"/>
      <c r="B603" s="49"/>
      <c r="C603" s="49"/>
      <c r="D603" s="49"/>
      <c r="E603" s="50"/>
      <c r="F603" s="49"/>
      <c r="G603" s="49"/>
      <c r="H603" s="51"/>
      <c r="I603" s="58"/>
      <c r="J603" s="342"/>
      <c r="K603" s="34"/>
      <c r="L603" s="34"/>
      <c r="M603" s="23"/>
      <c r="N603" s="23"/>
      <c r="Q603" s="13"/>
      <c r="R603" s="13"/>
    </row>
    <row r="604" spans="1:18">
      <c r="A604" s="49"/>
      <c r="B604" s="49"/>
      <c r="C604" s="49"/>
      <c r="D604" s="49"/>
      <c r="E604" s="50"/>
      <c r="F604" s="49"/>
      <c r="G604" s="49"/>
      <c r="H604" s="51"/>
      <c r="I604" s="58"/>
      <c r="J604" s="342"/>
      <c r="K604" s="34"/>
      <c r="L604" s="34"/>
      <c r="M604" s="23"/>
      <c r="N604" s="23"/>
      <c r="Q604" s="13"/>
      <c r="R604" s="13"/>
    </row>
    <row r="605" spans="1:18">
      <c r="A605" s="49"/>
      <c r="B605" s="49"/>
      <c r="C605" s="49"/>
      <c r="D605" s="49"/>
      <c r="E605" s="50"/>
      <c r="F605" s="49"/>
      <c r="G605" s="49"/>
      <c r="H605" s="51"/>
      <c r="I605" s="58"/>
      <c r="J605" s="342"/>
      <c r="K605" s="34"/>
      <c r="L605" s="34"/>
      <c r="M605" s="23"/>
      <c r="N605" s="23"/>
      <c r="Q605" s="13"/>
      <c r="R605" s="13"/>
    </row>
    <row r="606" spans="1:18">
      <c r="A606" s="49"/>
      <c r="B606" s="49"/>
      <c r="C606" s="49"/>
      <c r="D606" s="49"/>
      <c r="E606" s="56"/>
      <c r="F606" s="49"/>
      <c r="G606" s="49"/>
      <c r="H606" s="51"/>
      <c r="I606" s="58"/>
      <c r="J606" s="342"/>
      <c r="K606" s="34"/>
      <c r="L606" s="34"/>
      <c r="M606" s="23"/>
      <c r="N606" s="23"/>
      <c r="Q606" s="13"/>
      <c r="R606" s="13"/>
    </row>
    <row r="607" spans="1:18" s="17" customFormat="1">
      <c r="A607" s="44"/>
      <c r="B607" s="44"/>
      <c r="C607" s="44"/>
      <c r="D607" s="44"/>
      <c r="E607" s="64"/>
      <c r="F607" s="44"/>
      <c r="G607" s="44"/>
      <c r="H607" s="47"/>
      <c r="I607" s="58"/>
      <c r="J607" s="346"/>
      <c r="K607" s="34"/>
      <c r="L607" s="34"/>
      <c r="M607" s="23"/>
      <c r="N607" s="23"/>
      <c r="O607" s="1"/>
      <c r="Q607" s="14"/>
      <c r="R607" s="14"/>
    </row>
    <row r="608" spans="1:18">
      <c r="A608" s="49"/>
      <c r="B608" s="49"/>
      <c r="C608" s="49"/>
      <c r="D608" s="49"/>
      <c r="E608" s="56"/>
      <c r="F608" s="49"/>
      <c r="G608" s="49"/>
      <c r="H608" s="51"/>
      <c r="I608" s="58"/>
      <c r="J608" s="342"/>
      <c r="K608" s="34"/>
      <c r="L608" s="34"/>
      <c r="M608" s="23"/>
      <c r="N608" s="23"/>
      <c r="Q608" s="13"/>
      <c r="R608" s="13"/>
    </row>
    <row r="609" spans="1:18">
      <c r="A609" s="49"/>
      <c r="B609" s="49"/>
      <c r="C609" s="49"/>
      <c r="D609" s="49"/>
      <c r="E609" s="56"/>
      <c r="F609" s="49"/>
      <c r="G609" s="49"/>
      <c r="H609" s="51"/>
      <c r="I609" s="58"/>
      <c r="J609" s="342"/>
      <c r="K609" s="34"/>
      <c r="L609" s="34"/>
      <c r="M609" s="23"/>
      <c r="N609" s="23"/>
      <c r="Q609" s="13"/>
      <c r="R609" s="13"/>
    </row>
    <row r="610" spans="1:18">
      <c r="A610" s="49"/>
      <c r="B610" s="49"/>
      <c r="C610" s="49"/>
      <c r="D610" s="49"/>
      <c r="E610" s="56"/>
      <c r="F610" s="49"/>
      <c r="G610" s="49"/>
      <c r="H610" s="51"/>
      <c r="I610" s="58"/>
      <c r="J610" s="342"/>
      <c r="K610" s="34"/>
      <c r="L610" s="34"/>
      <c r="M610" s="23"/>
      <c r="N610" s="23"/>
      <c r="Q610" s="13"/>
      <c r="R610" s="13"/>
    </row>
    <row r="611" spans="1:18" s="17" customFormat="1">
      <c r="A611" s="44"/>
      <c r="B611" s="44"/>
      <c r="C611" s="44"/>
      <c r="D611" s="44"/>
      <c r="E611" s="64"/>
      <c r="F611" s="44"/>
      <c r="G611" s="44"/>
      <c r="H611" s="47"/>
      <c r="I611" s="58"/>
      <c r="J611" s="346"/>
      <c r="K611" s="34"/>
      <c r="L611" s="34"/>
      <c r="M611" s="23"/>
      <c r="N611" s="23"/>
      <c r="O611" s="1"/>
      <c r="Q611" s="14"/>
      <c r="R611" s="14"/>
    </row>
    <row r="612" spans="1:18" s="17" customFormat="1">
      <c r="A612" s="44"/>
      <c r="B612" s="44"/>
      <c r="C612" s="44"/>
      <c r="D612" s="44"/>
      <c r="E612" s="64"/>
      <c r="F612" s="44"/>
      <c r="G612" s="44"/>
      <c r="H612" s="47"/>
      <c r="I612" s="58"/>
      <c r="J612" s="346"/>
      <c r="K612" s="34"/>
      <c r="L612" s="34"/>
      <c r="M612" s="23"/>
      <c r="N612" s="23"/>
      <c r="O612" s="1"/>
      <c r="Q612" s="14"/>
      <c r="R612" s="14"/>
    </row>
    <row r="613" spans="1:18">
      <c r="A613" s="49"/>
      <c r="B613" s="49"/>
      <c r="C613" s="49"/>
      <c r="D613" s="49"/>
      <c r="E613" s="56"/>
      <c r="F613" s="49"/>
      <c r="G613" s="49"/>
      <c r="H613" s="51"/>
      <c r="I613" s="58"/>
      <c r="J613" s="342"/>
      <c r="K613" s="34"/>
      <c r="L613" s="34"/>
      <c r="M613" s="23"/>
      <c r="N613" s="23"/>
      <c r="Q613" s="13"/>
      <c r="R613" s="13"/>
    </row>
    <row r="614" spans="1:18">
      <c r="A614" s="49"/>
      <c r="B614" s="49"/>
      <c r="C614" s="49"/>
      <c r="D614" s="49"/>
      <c r="E614" s="56"/>
      <c r="F614" s="49"/>
      <c r="G614" s="49"/>
      <c r="H614" s="51"/>
      <c r="I614" s="58"/>
      <c r="J614" s="342"/>
      <c r="K614" s="34"/>
      <c r="L614" s="34"/>
      <c r="M614" s="23"/>
      <c r="N614" s="23"/>
      <c r="Q614" s="13"/>
      <c r="R614" s="13"/>
    </row>
    <row r="615" spans="1:18" s="17" customFormat="1">
      <c r="A615" s="44"/>
      <c r="B615" s="44"/>
      <c r="C615" s="44"/>
      <c r="D615" s="44"/>
      <c r="E615" s="64"/>
      <c r="F615" s="44"/>
      <c r="G615" s="44"/>
      <c r="H615" s="47"/>
      <c r="I615" s="58"/>
      <c r="J615" s="346"/>
      <c r="K615" s="34"/>
      <c r="L615" s="34"/>
      <c r="M615" s="23"/>
      <c r="N615" s="23"/>
      <c r="O615" s="1"/>
      <c r="Q615" s="14"/>
      <c r="R615" s="14"/>
    </row>
    <row r="616" spans="1:18">
      <c r="A616" s="49"/>
      <c r="B616" s="49"/>
      <c r="C616" s="49"/>
      <c r="D616" s="49"/>
      <c r="E616" s="56"/>
      <c r="F616" s="49"/>
      <c r="G616" s="49"/>
      <c r="H616" s="51"/>
      <c r="I616" s="58"/>
      <c r="J616" s="342"/>
      <c r="K616" s="34"/>
      <c r="L616" s="34"/>
      <c r="M616" s="23"/>
      <c r="N616" s="23"/>
      <c r="Q616" s="13"/>
      <c r="R616" s="13"/>
    </row>
    <row r="617" spans="1:18">
      <c r="A617" s="49"/>
      <c r="B617" s="49"/>
      <c r="C617" s="49"/>
      <c r="D617" s="49"/>
      <c r="E617" s="56"/>
      <c r="F617" s="49"/>
      <c r="G617" s="49"/>
      <c r="H617" s="51"/>
      <c r="I617" s="58"/>
      <c r="J617" s="342"/>
      <c r="K617" s="34"/>
      <c r="L617" s="34"/>
      <c r="M617" s="23"/>
      <c r="N617" s="23"/>
      <c r="Q617" s="13"/>
      <c r="R617" s="13"/>
    </row>
    <row r="618" spans="1:18" s="17" customFormat="1">
      <c r="A618" s="44"/>
      <c r="B618" s="44"/>
      <c r="C618" s="44"/>
      <c r="D618" s="44"/>
      <c r="E618" s="64"/>
      <c r="F618" s="44"/>
      <c r="G618" s="44"/>
      <c r="H618" s="47"/>
      <c r="I618" s="58"/>
      <c r="J618" s="346"/>
      <c r="K618" s="34"/>
      <c r="L618" s="34"/>
      <c r="M618" s="23"/>
      <c r="N618" s="23"/>
      <c r="O618" s="1"/>
      <c r="Q618" s="14"/>
      <c r="R618" s="14"/>
    </row>
    <row r="619" spans="1:18" s="17" customFormat="1">
      <c r="A619" s="44"/>
      <c r="B619" s="44"/>
      <c r="C619" s="44"/>
      <c r="D619" s="44"/>
      <c r="E619" s="64"/>
      <c r="F619" s="44"/>
      <c r="G619" s="44"/>
      <c r="H619" s="47"/>
      <c r="I619" s="58"/>
      <c r="J619" s="346"/>
      <c r="K619" s="34"/>
      <c r="L619" s="34"/>
      <c r="M619" s="23"/>
      <c r="N619" s="23"/>
      <c r="O619" s="1"/>
      <c r="Q619" s="14"/>
      <c r="R619" s="14"/>
    </row>
    <row r="620" spans="1:18">
      <c r="A620" s="49"/>
      <c r="B620" s="49"/>
      <c r="C620" s="49"/>
      <c r="D620" s="49"/>
      <c r="E620" s="56"/>
      <c r="F620" s="49"/>
      <c r="G620" s="49"/>
      <c r="H620" s="51"/>
      <c r="I620" s="58"/>
      <c r="J620" s="342"/>
      <c r="K620" s="34"/>
      <c r="L620" s="34"/>
      <c r="M620" s="23"/>
      <c r="N620" s="23"/>
      <c r="Q620" s="13"/>
      <c r="R620" s="13"/>
    </row>
    <row r="621" spans="1:18">
      <c r="A621" s="49"/>
      <c r="B621" s="49"/>
      <c r="C621" s="49"/>
      <c r="D621" s="49"/>
      <c r="E621" s="56"/>
      <c r="F621" s="49"/>
      <c r="G621" s="49"/>
      <c r="H621" s="51"/>
      <c r="I621" s="58"/>
      <c r="J621" s="342"/>
      <c r="K621" s="34"/>
      <c r="L621" s="34"/>
      <c r="M621" s="23"/>
      <c r="N621" s="23"/>
      <c r="Q621" s="13"/>
      <c r="R621" s="13"/>
    </row>
    <row r="622" spans="1:18">
      <c r="A622" s="49"/>
      <c r="B622" s="49"/>
      <c r="C622" s="49"/>
      <c r="D622" s="49"/>
      <c r="E622" s="56"/>
      <c r="F622" s="49"/>
      <c r="G622" s="49"/>
      <c r="H622" s="51"/>
      <c r="I622" s="58"/>
      <c r="J622" s="342"/>
      <c r="K622" s="34"/>
      <c r="L622" s="34"/>
      <c r="M622" s="23"/>
      <c r="N622" s="23"/>
      <c r="Q622" s="13"/>
      <c r="R622" s="13"/>
    </row>
    <row r="623" spans="1:18">
      <c r="A623" s="49"/>
      <c r="B623" s="49"/>
      <c r="C623" s="49"/>
      <c r="D623" s="49"/>
      <c r="E623" s="56"/>
      <c r="F623" s="49"/>
      <c r="G623" s="49"/>
      <c r="H623" s="51"/>
      <c r="I623" s="58"/>
      <c r="J623" s="342"/>
      <c r="K623" s="34"/>
      <c r="L623" s="34"/>
      <c r="M623" s="23"/>
      <c r="N623" s="23"/>
      <c r="Q623" s="13"/>
      <c r="R623" s="13"/>
    </row>
    <row r="624" spans="1:18" s="17" customFormat="1">
      <c r="A624" s="44"/>
      <c r="B624" s="44"/>
      <c r="C624" s="44"/>
      <c r="D624" s="44"/>
      <c r="E624" s="64"/>
      <c r="F624" s="44"/>
      <c r="G624" s="44"/>
      <c r="H624" s="47"/>
      <c r="I624" s="58"/>
      <c r="J624" s="346"/>
      <c r="K624" s="34"/>
      <c r="L624" s="34"/>
      <c r="M624" s="23"/>
      <c r="N624" s="23"/>
      <c r="O624" s="1"/>
      <c r="Q624" s="14"/>
      <c r="R624" s="14"/>
    </row>
    <row r="625" spans="1:18">
      <c r="A625" s="49"/>
      <c r="B625" s="49"/>
      <c r="C625" s="49"/>
      <c r="D625" s="49"/>
      <c r="E625" s="56"/>
      <c r="F625" s="49"/>
      <c r="G625" s="49"/>
      <c r="H625" s="51"/>
      <c r="I625" s="58"/>
      <c r="J625" s="342"/>
      <c r="K625" s="34"/>
      <c r="L625" s="34"/>
      <c r="M625" s="23"/>
      <c r="N625" s="23"/>
      <c r="Q625" s="13"/>
      <c r="R625" s="13"/>
    </row>
    <row r="626" spans="1:18">
      <c r="A626" s="49"/>
      <c r="B626" s="49"/>
      <c r="C626" s="49"/>
      <c r="D626" s="49"/>
      <c r="E626" s="56"/>
      <c r="F626" s="49"/>
      <c r="G626" s="49"/>
      <c r="H626" s="51"/>
      <c r="I626" s="58"/>
      <c r="J626" s="342"/>
      <c r="K626" s="34"/>
      <c r="L626" s="34"/>
      <c r="M626" s="23"/>
      <c r="N626" s="23"/>
      <c r="Q626" s="13"/>
      <c r="R626" s="13"/>
    </row>
    <row r="627" spans="1:18">
      <c r="A627" s="49"/>
      <c r="B627" s="49"/>
      <c r="C627" s="49"/>
      <c r="D627" s="49"/>
      <c r="E627" s="56"/>
      <c r="F627" s="49"/>
      <c r="G627" s="49"/>
      <c r="H627" s="51"/>
      <c r="I627" s="58"/>
      <c r="J627" s="342"/>
      <c r="K627" s="34"/>
      <c r="L627" s="34"/>
      <c r="M627" s="23"/>
      <c r="N627" s="23"/>
      <c r="Q627" s="13"/>
      <c r="R627" s="13"/>
    </row>
    <row r="628" spans="1:18" s="17" customFormat="1">
      <c r="A628" s="44"/>
      <c r="B628" s="44"/>
      <c r="C628" s="44"/>
      <c r="D628" s="44"/>
      <c r="E628" s="43"/>
      <c r="F628" s="44"/>
      <c r="G628" s="44"/>
      <c r="H628" s="47"/>
      <c r="I628" s="58"/>
      <c r="J628" s="346"/>
      <c r="K628" s="34"/>
      <c r="L628" s="34"/>
      <c r="M628" s="23"/>
      <c r="N628" s="23"/>
      <c r="O628" s="1"/>
      <c r="Q628" s="14"/>
      <c r="R628" s="14"/>
    </row>
    <row r="629" spans="1:18">
      <c r="A629" s="49"/>
      <c r="B629" s="49"/>
      <c r="C629" s="49"/>
      <c r="D629" s="49"/>
      <c r="E629" s="50"/>
      <c r="F629" s="49"/>
      <c r="G629" s="49"/>
      <c r="H629" s="51"/>
      <c r="I629" s="58"/>
      <c r="J629" s="342"/>
      <c r="K629" s="34"/>
      <c r="L629" s="34"/>
      <c r="M629" s="23"/>
      <c r="N629" s="23"/>
      <c r="Q629" s="13"/>
      <c r="R629" s="13"/>
    </row>
    <row r="630" spans="1:18" s="17" customFormat="1">
      <c r="A630" s="44"/>
      <c r="B630" s="44"/>
      <c r="C630" s="44"/>
      <c r="D630" s="44"/>
      <c r="E630" s="43"/>
      <c r="F630" s="44"/>
      <c r="G630" s="44"/>
      <c r="H630" s="47"/>
      <c r="I630" s="58"/>
      <c r="J630" s="346"/>
      <c r="K630" s="34"/>
      <c r="L630" s="34"/>
      <c r="M630" s="23"/>
      <c r="N630" s="23"/>
      <c r="O630" s="1"/>
      <c r="Q630" s="14"/>
      <c r="R630" s="14"/>
    </row>
    <row r="631" spans="1:18">
      <c r="A631" s="49"/>
      <c r="B631" s="49"/>
      <c r="C631" s="49"/>
      <c r="D631" s="49"/>
      <c r="E631" s="50"/>
      <c r="F631" s="49"/>
      <c r="G631" s="49"/>
      <c r="H631" s="51"/>
      <c r="I631" s="58"/>
      <c r="J631" s="342"/>
      <c r="K631" s="34"/>
      <c r="L631" s="34"/>
      <c r="M631" s="23"/>
      <c r="N631" s="23"/>
      <c r="Q631" s="13"/>
      <c r="R631" s="13"/>
    </row>
    <row r="632" spans="1:18" s="17" customFormat="1">
      <c r="A632" s="44"/>
      <c r="B632" s="44"/>
      <c r="C632" s="44"/>
      <c r="D632" s="44"/>
      <c r="E632" s="43"/>
      <c r="F632" s="44"/>
      <c r="G632" s="44"/>
      <c r="H632" s="47"/>
      <c r="I632" s="58"/>
      <c r="J632" s="346"/>
      <c r="K632" s="34"/>
      <c r="L632" s="34"/>
      <c r="M632" s="23"/>
      <c r="N632" s="23"/>
      <c r="O632" s="1"/>
      <c r="Q632" s="14"/>
      <c r="R632" s="14"/>
    </row>
    <row r="633" spans="1:18" s="17" customFormat="1">
      <c r="A633" s="44"/>
      <c r="B633" s="44"/>
      <c r="C633" s="44"/>
      <c r="D633" s="44"/>
      <c r="E633" s="43"/>
      <c r="F633" s="44"/>
      <c r="G633" s="44"/>
      <c r="H633" s="47"/>
      <c r="I633" s="58"/>
      <c r="J633" s="346"/>
      <c r="K633" s="34"/>
      <c r="L633" s="34"/>
      <c r="M633" s="23"/>
      <c r="N633" s="23"/>
      <c r="O633" s="1"/>
      <c r="Q633" s="14"/>
      <c r="R633" s="14"/>
    </row>
    <row r="634" spans="1:18">
      <c r="A634" s="49"/>
      <c r="B634" s="49"/>
      <c r="C634" s="49"/>
      <c r="D634" s="49"/>
      <c r="E634" s="50"/>
      <c r="F634" s="49"/>
      <c r="G634" s="49"/>
      <c r="H634" s="51"/>
      <c r="I634" s="58"/>
      <c r="J634" s="342"/>
      <c r="K634" s="34"/>
      <c r="L634" s="34"/>
      <c r="M634" s="23"/>
      <c r="N634" s="23"/>
      <c r="Q634" s="13"/>
      <c r="R634" s="13"/>
    </row>
    <row r="635" spans="1:18" s="17" customFormat="1">
      <c r="A635" s="44"/>
      <c r="B635" s="44"/>
      <c r="C635" s="44"/>
      <c r="D635" s="44"/>
      <c r="E635" s="43"/>
      <c r="F635" s="44"/>
      <c r="G635" s="44"/>
      <c r="H635" s="47"/>
      <c r="I635" s="58"/>
      <c r="J635" s="346"/>
      <c r="K635" s="34"/>
      <c r="L635" s="34"/>
      <c r="M635" s="23"/>
      <c r="N635" s="23"/>
      <c r="O635" s="1"/>
      <c r="Q635" s="14"/>
      <c r="R635" s="14"/>
    </row>
    <row r="636" spans="1:18">
      <c r="A636" s="49"/>
      <c r="B636" s="49"/>
      <c r="C636" s="49"/>
      <c r="D636" s="49"/>
      <c r="E636" s="56"/>
      <c r="F636" s="49"/>
      <c r="G636" s="49"/>
      <c r="H636" s="51"/>
      <c r="I636" s="58"/>
      <c r="J636" s="342"/>
      <c r="K636" s="34"/>
      <c r="L636" s="34"/>
      <c r="M636" s="23"/>
      <c r="N636" s="23"/>
      <c r="Q636" s="13"/>
      <c r="R636" s="13"/>
    </row>
    <row r="637" spans="1:18" s="17" customFormat="1">
      <c r="A637" s="44"/>
      <c r="B637" s="44"/>
      <c r="C637" s="44"/>
      <c r="D637" s="44"/>
      <c r="E637" s="43"/>
      <c r="F637" s="44"/>
      <c r="G637" s="44"/>
      <c r="H637" s="47"/>
      <c r="I637" s="58"/>
      <c r="J637" s="346"/>
      <c r="K637" s="34"/>
      <c r="L637" s="34"/>
      <c r="M637" s="23"/>
      <c r="N637" s="23"/>
      <c r="O637" s="1"/>
      <c r="Q637" s="14"/>
      <c r="R637" s="14"/>
    </row>
    <row r="638" spans="1:18">
      <c r="A638" s="49"/>
      <c r="B638" s="49"/>
      <c r="C638" s="49"/>
      <c r="D638" s="49"/>
      <c r="E638" s="50"/>
      <c r="F638" s="49"/>
      <c r="G638" s="49"/>
      <c r="H638" s="51"/>
      <c r="I638" s="58"/>
      <c r="J638" s="342"/>
      <c r="K638" s="34"/>
      <c r="L638" s="34"/>
      <c r="M638" s="23"/>
      <c r="N638" s="23"/>
      <c r="Q638" s="13"/>
      <c r="R638" s="13"/>
    </row>
    <row r="639" spans="1:18">
      <c r="A639" s="49"/>
      <c r="B639" s="49"/>
      <c r="C639" s="49"/>
      <c r="D639" s="49"/>
      <c r="E639" s="50"/>
      <c r="F639" s="49"/>
      <c r="G639" s="49"/>
      <c r="H639" s="51"/>
      <c r="I639" s="58"/>
      <c r="J639" s="342"/>
      <c r="K639" s="34"/>
      <c r="L639" s="34"/>
      <c r="M639" s="23"/>
      <c r="N639" s="23"/>
      <c r="Q639" s="13"/>
      <c r="R639" s="13"/>
    </row>
    <row r="640" spans="1:18" s="17" customFormat="1">
      <c r="A640" s="44"/>
      <c r="B640" s="44"/>
      <c r="C640" s="44"/>
      <c r="D640" s="44"/>
      <c r="E640" s="43"/>
      <c r="F640" s="44"/>
      <c r="G640" s="44"/>
      <c r="H640" s="47"/>
      <c r="I640" s="58"/>
      <c r="J640" s="346"/>
      <c r="K640" s="34"/>
      <c r="L640" s="34"/>
      <c r="M640" s="23"/>
      <c r="N640" s="23"/>
      <c r="O640" s="1"/>
      <c r="Q640" s="14"/>
      <c r="R640" s="14"/>
    </row>
    <row r="641" spans="1:18">
      <c r="A641" s="49"/>
      <c r="B641" s="49"/>
      <c r="C641" s="49"/>
      <c r="D641" s="49"/>
      <c r="E641" s="50"/>
      <c r="F641" s="49"/>
      <c r="G641" s="49"/>
      <c r="H641" s="51"/>
      <c r="I641" s="58"/>
      <c r="J641" s="342"/>
      <c r="K641" s="34"/>
      <c r="L641" s="34"/>
      <c r="M641" s="23"/>
      <c r="N641" s="23"/>
      <c r="Q641" s="13"/>
      <c r="R641" s="13"/>
    </row>
    <row r="642" spans="1:18">
      <c r="A642" s="49"/>
      <c r="B642" s="49"/>
      <c r="C642" s="49"/>
      <c r="D642" s="49"/>
      <c r="E642" s="50"/>
      <c r="F642" s="49"/>
      <c r="G642" s="49"/>
      <c r="H642" s="51"/>
      <c r="I642" s="58"/>
      <c r="J642" s="342"/>
      <c r="K642" s="34"/>
      <c r="L642" s="34"/>
      <c r="M642" s="23"/>
      <c r="N642" s="23"/>
      <c r="Q642" s="13"/>
      <c r="R642" s="13"/>
    </row>
    <row r="643" spans="1:18">
      <c r="A643" s="49"/>
      <c r="B643" s="49"/>
      <c r="C643" s="49"/>
      <c r="D643" s="49"/>
      <c r="E643" s="50"/>
      <c r="F643" s="49"/>
      <c r="G643" s="49"/>
      <c r="H643" s="51"/>
      <c r="I643" s="58"/>
      <c r="J643" s="342"/>
      <c r="K643" s="34"/>
      <c r="L643" s="34"/>
      <c r="M643" s="23"/>
      <c r="N643" s="23"/>
      <c r="Q643" s="13"/>
      <c r="R643" s="13"/>
    </row>
    <row r="644" spans="1:18">
      <c r="A644" s="49"/>
      <c r="B644" s="49"/>
      <c r="C644" s="49"/>
      <c r="D644" s="49"/>
      <c r="E644" s="50"/>
      <c r="F644" s="49"/>
      <c r="G644" s="49"/>
      <c r="H644" s="51"/>
      <c r="I644" s="58"/>
      <c r="J644" s="342"/>
      <c r="K644" s="34"/>
      <c r="L644" s="34"/>
      <c r="M644" s="23"/>
      <c r="N644" s="23"/>
      <c r="Q644" s="13"/>
      <c r="R644" s="13"/>
    </row>
    <row r="645" spans="1:18">
      <c r="A645" s="49"/>
      <c r="B645" s="49"/>
      <c r="C645" s="49"/>
      <c r="D645" s="49"/>
      <c r="E645" s="50"/>
      <c r="F645" s="49"/>
      <c r="G645" s="49"/>
      <c r="H645" s="51"/>
      <c r="I645" s="58"/>
      <c r="J645" s="342"/>
      <c r="K645" s="34"/>
      <c r="L645" s="34"/>
      <c r="M645" s="23"/>
      <c r="N645" s="23"/>
      <c r="Q645" s="13"/>
      <c r="R645" s="13"/>
    </row>
    <row r="646" spans="1:18">
      <c r="A646" s="49"/>
      <c r="B646" s="49"/>
      <c r="C646" s="49"/>
      <c r="D646" s="49"/>
      <c r="E646" s="50"/>
      <c r="F646" s="49"/>
      <c r="G646" s="49"/>
      <c r="H646" s="51"/>
      <c r="I646" s="58"/>
      <c r="J646" s="342"/>
      <c r="K646" s="34"/>
      <c r="L646" s="34"/>
      <c r="M646" s="23"/>
      <c r="N646" s="23"/>
      <c r="Q646" s="13"/>
      <c r="R646" s="13"/>
    </row>
    <row r="647" spans="1:18">
      <c r="A647" s="49"/>
      <c r="B647" s="49"/>
      <c r="C647" s="49"/>
      <c r="D647" s="49"/>
      <c r="E647" s="50"/>
      <c r="F647" s="49"/>
      <c r="G647" s="49"/>
      <c r="H647" s="51"/>
      <c r="I647" s="58"/>
      <c r="J647" s="342"/>
      <c r="K647" s="34"/>
      <c r="L647" s="34"/>
      <c r="M647" s="23"/>
      <c r="N647" s="23"/>
      <c r="Q647" s="13"/>
      <c r="R647" s="13"/>
    </row>
    <row r="648" spans="1:18">
      <c r="A648" s="49"/>
      <c r="B648" s="49"/>
      <c r="C648" s="49"/>
      <c r="D648" s="49"/>
      <c r="E648" s="50"/>
      <c r="F648" s="49"/>
      <c r="G648" s="49"/>
      <c r="H648" s="51"/>
      <c r="I648" s="58"/>
      <c r="J648" s="342"/>
      <c r="K648" s="34"/>
      <c r="L648" s="34"/>
      <c r="M648" s="23"/>
      <c r="N648" s="23"/>
      <c r="Q648" s="13"/>
      <c r="R648" s="13"/>
    </row>
    <row r="649" spans="1:18">
      <c r="A649" s="49"/>
      <c r="B649" s="49"/>
      <c r="C649" s="49"/>
      <c r="D649" s="49"/>
      <c r="E649" s="50"/>
      <c r="F649" s="49"/>
      <c r="G649" s="49"/>
      <c r="H649" s="51"/>
      <c r="I649" s="58"/>
      <c r="J649" s="342"/>
      <c r="K649" s="34"/>
      <c r="L649" s="34"/>
      <c r="M649" s="23"/>
      <c r="N649" s="23"/>
      <c r="Q649" s="13"/>
      <c r="R649" s="13"/>
    </row>
    <row r="650" spans="1:18">
      <c r="A650" s="49"/>
      <c r="B650" s="49"/>
      <c r="C650" s="49"/>
      <c r="D650" s="49"/>
      <c r="E650" s="50"/>
      <c r="F650" s="49"/>
      <c r="G650" s="49"/>
      <c r="H650" s="51"/>
      <c r="I650" s="58"/>
      <c r="J650" s="342"/>
      <c r="K650" s="34"/>
      <c r="L650" s="34"/>
      <c r="M650" s="23"/>
      <c r="N650" s="23"/>
      <c r="Q650" s="13"/>
      <c r="R650" s="13"/>
    </row>
    <row r="651" spans="1:18">
      <c r="A651" s="49"/>
      <c r="B651" s="49"/>
      <c r="C651" s="49"/>
      <c r="D651" s="49"/>
      <c r="E651" s="50"/>
      <c r="F651" s="49"/>
      <c r="G651" s="49"/>
      <c r="H651" s="51"/>
      <c r="I651" s="58"/>
      <c r="J651" s="342"/>
      <c r="K651" s="34"/>
      <c r="L651" s="34"/>
      <c r="M651" s="23"/>
      <c r="N651" s="23"/>
      <c r="Q651" s="13"/>
      <c r="R651" s="13"/>
    </row>
    <row r="652" spans="1:18">
      <c r="A652" s="49"/>
      <c r="B652" s="49"/>
      <c r="C652" s="49"/>
      <c r="D652" s="49"/>
      <c r="E652" s="50"/>
      <c r="F652" s="49"/>
      <c r="G652" s="49"/>
      <c r="H652" s="51"/>
      <c r="I652" s="58"/>
      <c r="J652" s="342"/>
      <c r="K652" s="34"/>
      <c r="L652" s="34"/>
      <c r="M652" s="23"/>
      <c r="N652" s="23"/>
      <c r="Q652" s="13"/>
      <c r="R652" s="13"/>
    </row>
    <row r="653" spans="1:18">
      <c r="A653" s="66"/>
      <c r="B653" s="66"/>
      <c r="C653" s="66"/>
      <c r="D653" s="66"/>
      <c r="E653" s="67"/>
      <c r="F653" s="68"/>
      <c r="G653" s="68"/>
      <c r="H653" s="69"/>
      <c r="I653" s="45"/>
      <c r="J653" s="344"/>
      <c r="K653" s="38"/>
      <c r="L653" s="38"/>
      <c r="M653" s="24"/>
      <c r="N653" s="23"/>
      <c r="Q653" s="15"/>
      <c r="R653" s="13"/>
    </row>
    <row r="654" spans="1:18">
      <c r="A654" s="68"/>
      <c r="B654" s="68"/>
      <c r="C654" s="68"/>
      <c r="D654" s="68"/>
      <c r="E654" s="67"/>
      <c r="F654" s="66"/>
      <c r="G654" s="66"/>
      <c r="H654" s="66"/>
      <c r="I654" s="69"/>
      <c r="J654" s="344"/>
      <c r="K654" s="39"/>
      <c r="L654" s="39"/>
      <c r="N654" s="23"/>
      <c r="R654" s="1"/>
    </row>
    <row r="655" spans="1:18">
      <c r="A655" s="70"/>
      <c r="B655" s="70"/>
      <c r="C655" s="70"/>
      <c r="D655" s="70"/>
      <c r="E655" s="67"/>
      <c r="I655" s="69"/>
      <c r="J655" s="344"/>
      <c r="K655" s="40"/>
      <c r="L655" s="40"/>
      <c r="R655" s="1"/>
    </row>
    <row r="656" spans="1:18">
      <c r="R656" s="1"/>
    </row>
    <row r="657" spans="11:18">
      <c r="R657" s="1"/>
    </row>
    <row r="658" spans="11:18">
      <c r="R658" s="1"/>
    </row>
    <row r="659" spans="11:18">
      <c r="K659" s="2"/>
      <c r="L659" s="2"/>
      <c r="R659" s="1"/>
    </row>
    <row r="660" spans="11:18">
      <c r="K660" s="16"/>
      <c r="L660" s="16"/>
      <c r="R660" s="1"/>
    </row>
    <row r="661" spans="11:18">
      <c r="R661" s="1"/>
    </row>
    <row r="662" spans="11:18">
      <c r="K662" s="16"/>
      <c r="L662" s="16"/>
      <c r="R662" s="1"/>
    </row>
    <row r="663" spans="11:18">
      <c r="K663" s="1"/>
      <c r="L663" s="1"/>
      <c r="R663" s="1"/>
    </row>
    <row r="664" spans="11:18">
      <c r="R664" s="1"/>
    </row>
    <row r="665" spans="11:18">
      <c r="R665" s="1"/>
    </row>
    <row r="666" spans="11:18">
      <c r="R666" s="1"/>
    </row>
    <row r="667" spans="11:18">
      <c r="R667" s="1"/>
    </row>
    <row r="668" spans="11:18">
      <c r="R668" s="1"/>
    </row>
    <row r="669" spans="11:18">
      <c r="R669" s="1"/>
    </row>
    <row r="670" spans="11:18">
      <c r="R670" s="1"/>
    </row>
    <row r="671" spans="11:18">
      <c r="R671" s="1"/>
    </row>
    <row r="672" spans="11:18">
      <c r="R672" s="1"/>
    </row>
    <row r="673" spans="8:18">
      <c r="R673" s="1"/>
    </row>
    <row r="674" spans="8:18">
      <c r="R674" s="1"/>
    </row>
    <row r="675" spans="8:18">
      <c r="R675" s="1"/>
    </row>
    <row r="676" spans="8:18">
      <c r="H676"/>
      <c r="I676"/>
      <c r="J676" s="348"/>
      <c r="M676"/>
      <c r="N676"/>
      <c r="O676"/>
      <c r="P676"/>
      <c r="Q676"/>
      <c r="R676" s="1"/>
    </row>
    <row r="677" spans="8:18">
      <c r="H677"/>
      <c r="I677"/>
      <c r="J677" s="348"/>
      <c r="M677"/>
      <c r="N677"/>
      <c r="O677"/>
      <c r="P677"/>
      <c r="Q677"/>
      <c r="R677" s="1"/>
    </row>
    <row r="678" spans="8:18">
      <c r="H678"/>
      <c r="I678"/>
      <c r="J678" s="348"/>
      <c r="M678"/>
      <c r="N678"/>
      <c r="O678"/>
      <c r="P678"/>
      <c r="Q678"/>
      <c r="R678" s="1"/>
    </row>
    <row r="679" spans="8:18">
      <c r="H679"/>
      <c r="I679"/>
      <c r="J679" s="348"/>
      <c r="M679"/>
      <c r="N679"/>
      <c r="O679"/>
      <c r="P679"/>
      <c r="Q679"/>
      <c r="R679" s="1"/>
    </row>
    <row r="680" spans="8:18">
      <c r="H680"/>
      <c r="I680"/>
      <c r="J680" s="348"/>
      <c r="M680"/>
      <c r="N680"/>
      <c r="O680"/>
      <c r="P680"/>
      <c r="Q680"/>
      <c r="R680" s="1"/>
    </row>
    <row r="681" spans="8:18">
      <c r="H681"/>
      <c r="I681"/>
      <c r="J681" s="348"/>
      <c r="M681"/>
      <c r="N681"/>
      <c r="O681"/>
      <c r="P681"/>
      <c r="Q681"/>
      <c r="R681" s="1"/>
    </row>
    <row r="682" spans="8:18">
      <c r="H682"/>
      <c r="I682"/>
      <c r="J682" s="348"/>
      <c r="M682"/>
      <c r="N682"/>
      <c r="O682"/>
      <c r="P682"/>
      <c r="Q682"/>
      <c r="R682" s="1"/>
    </row>
    <row r="683" spans="8:18">
      <c r="H683"/>
      <c r="I683"/>
      <c r="J683" s="348"/>
      <c r="M683"/>
      <c r="N683"/>
      <c r="O683"/>
      <c r="P683"/>
      <c r="Q683"/>
      <c r="R683" s="1"/>
    </row>
    <row r="684" spans="8:18">
      <c r="H684"/>
      <c r="I684"/>
      <c r="J684" s="348"/>
      <c r="M684"/>
      <c r="N684"/>
      <c r="O684"/>
      <c r="P684"/>
      <c r="Q684"/>
      <c r="R684" s="1"/>
    </row>
  </sheetData>
  <mergeCells count="10">
    <mergeCell ref="A124:I124"/>
    <mergeCell ref="A24:I24"/>
    <mergeCell ref="A2:I2"/>
    <mergeCell ref="A3:I3"/>
    <mergeCell ref="A4:I4"/>
    <mergeCell ref="A7:I7"/>
    <mergeCell ref="A10:D10"/>
    <mergeCell ref="A74:I74"/>
    <mergeCell ref="A49:I49"/>
    <mergeCell ref="A99:I99"/>
  </mergeCells>
  <printOptions horizontalCentered="1"/>
  <pageMargins left="0.51181102362204722" right="0.51181102362204722" top="0.78740157480314965" bottom="0.39370078740157483" header="0.31496062992125984" footer="0.31496062992125984"/>
  <pageSetup paperSize="9" scale="58" orientation="landscape" r:id="rId1"/>
  <headerFooter>
    <oddFooter>&amp;C&amp;P/&amp;N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776"/>
  <sheetViews>
    <sheetView showGridLines="0" view="pageBreakPreview" topLeftCell="A6" zoomScale="84" zoomScaleNormal="100" zoomScaleSheetLayoutView="84" workbookViewId="0">
      <selection activeCell="G16" sqref="G16:I16"/>
    </sheetView>
  </sheetViews>
  <sheetFormatPr defaultRowHeight="15"/>
  <cols>
    <col min="1" max="1" width="13.140625" bestFit="1" customWidth="1"/>
    <col min="2" max="2" width="19.140625" customWidth="1"/>
    <col min="3" max="3" width="18.7109375" customWidth="1"/>
    <col min="4" max="4" width="89" customWidth="1"/>
    <col min="5" max="5" width="11.140625" customWidth="1"/>
    <col min="6" max="6" width="13.28515625" customWidth="1"/>
    <col min="7" max="7" width="14.7109375" customWidth="1"/>
    <col min="8" max="8" width="19.7109375" style="7" customWidth="1"/>
    <col min="9" max="9" width="23.28515625" style="7" customWidth="1"/>
    <col min="10" max="10" width="17" style="336" customWidth="1"/>
    <col min="11" max="12" width="17.140625" customWidth="1"/>
    <col min="13" max="13" width="17.5703125" style="1" customWidth="1"/>
    <col min="14" max="14" width="14.28515625" style="1" bestFit="1" customWidth="1"/>
    <col min="15" max="15" width="20.85546875" style="1" customWidth="1"/>
    <col min="16" max="16" width="9.5703125" style="1" customWidth="1"/>
    <col min="17" max="17" width="9.140625" style="1"/>
  </cols>
  <sheetData>
    <row r="1" spans="1:18" ht="87.75" customHeight="1">
      <c r="A1" s="450"/>
      <c r="B1" s="451"/>
      <c r="C1" s="451"/>
      <c r="D1" s="589"/>
      <c r="E1" s="589"/>
      <c r="F1" s="589"/>
      <c r="G1" s="589"/>
      <c r="H1" s="589"/>
      <c r="I1" s="590"/>
      <c r="J1" s="337"/>
      <c r="K1" s="21"/>
      <c r="L1" s="21"/>
    </row>
    <row r="2" spans="1:18" ht="26.25" customHeight="1">
      <c r="A2" s="812" t="s">
        <v>3</v>
      </c>
      <c r="B2" s="829"/>
      <c r="C2" s="829"/>
      <c r="D2" s="829"/>
      <c r="E2" s="829"/>
      <c r="F2" s="829"/>
      <c r="G2" s="829"/>
      <c r="H2" s="829"/>
      <c r="I2" s="830"/>
      <c r="J2" s="337"/>
      <c r="K2" s="21"/>
      <c r="L2" s="21"/>
    </row>
    <row r="3" spans="1:18" ht="15" customHeight="1">
      <c r="A3" s="815" t="s">
        <v>34</v>
      </c>
      <c r="B3" s="831"/>
      <c r="C3" s="831"/>
      <c r="D3" s="831"/>
      <c r="E3" s="831"/>
      <c r="F3" s="831"/>
      <c r="G3" s="831"/>
      <c r="H3" s="831"/>
      <c r="I3" s="832"/>
      <c r="J3" s="337"/>
      <c r="K3" s="21"/>
      <c r="L3" s="21"/>
    </row>
    <row r="4" spans="1:18" ht="15.75" customHeight="1">
      <c r="A4" s="815" t="s">
        <v>144</v>
      </c>
      <c r="B4" s="831"/>
      <c r="C4" s="831"/>
      <c r="D4" s="831"/>
      <c r="E4" s="831"/>
      <c r="F4" s="831"/>
      <c r="G4" s="831"/>
      <c r="H4" s="831"/>
      <c r="I4" s="832"/>
      <c r="J4" s="338"/>
      <c r="K4" s="22"/>
      <c r="L4" s="22"/>
    </row>
    <row r="5" spans="1:18" ht="15.75" customHeight="1">
      <c r="A5" s="80"/>
      <c r="B5" s="453"/>
      <c r="C5" s="453"/>
      <c r="D5" s="453"/>
      <c r="E5" s="454"/>
      <c r="F5" s="454"/>
      <c r="G5" s="454"/>
      <c r="H5" s="454"/>
      <c r="I5" s="252"/>
      <c r="J5" s="335"/>
    </row>
    <row r="6" spans="1:18" ht="15" customHeight="1">
      <c r="A6" s="81"/>
      <c r="B6" s="591"/>
      <c r="C6" s="591"/>
      <c r="D6" s="591"/>
      <c r="E6" s="591"/>
      <c r="F6" s="591"/>
      <c r="G6" s="591"/>
      <c r="H6" s="591"/>
      <c r="I6" s="592"/>
      <c r="J6" s="335"/>
    </row>
    <row r="7" spans="1:18" ht="22.5" customHeight="1">
      <c r="A7" s="818" t="s">
        <v>4</v>
      </c>
      <c r="B7" s="827"/>
      <c r="C7" s="827"/>
      <c r="D7" s="827"/>
      <c r="E7" s="827"/>
      <c r="F7" s="827"/>
      <c r="G7" s="827"/>
      <c r="H7" s="827"/>
      <c r="I7" s="828"/>
      <c r="J7" s="339"/>
      <c r="K7" s="29"/>
      <c r="L7" s="29"/>
    </row>
    <row r="8" spans="1:18" ht="15.75" customHeight="1">
      <c r="A8" s="73"/>
      <c r="B8" s="593"/>
      <c r="C8" s="593"/>
      <c r="D8" s="593"/>
      <c r="E8" s="594"/>
      <c r="F8" s="594"/>
      <c r="G8" s="594"/>
      <c r="H8" s="594"/>
      <c r="I8" s="595"/>
      <c r="J8" s="335"/>
    </row>
    <row r="9" spans="1:18" ht="12" customHeight="1">
      <c r="A9" s="10"/>
      <c r="B9" s="593"/>
      <c r="C9" s="593"/>
      <c r="D9" s="593"/>
      <c r="E9" s="594"/>
      <c r="F9" s="594"/>
      <c r="G9" s="594"/>
      <c r="H9" s="594"/>
      <c r="I9" s="595"/>
      <c r="J9" s="335"/>
    </row>
    <row r="10" spans="1:18" ht="15.75">
      <c r="A10" s="821" t="s">
        <v>289</v>
      </c>
      <c r="B10" s="826"/>
      <c r="C10" s="826"/>
      <c r="D10" s="826"/>
      <c r="E10" s="596"/>
      <c r="F10" s="596"/>
      <c r="G10" s="596"/>
      <c r="H10" s="596"/>
      <c r="I10" s="597"/>
      <c r="J10" s="335"/>
    </row>
    <row r="11" spans="1:18" ht="15" customHeight="1">
      <c r="A11" s="366" t="s">
        <v>290</v>
      </c>
      <c r="B11" s="598"/>
      <c r="C11" s="598"/>
      <c r="D11" s="598"/>
      <c r="E11" s="596"/>
      <c r="F11" s="596"/>
      <c r="G11" s="596"/>
      <c r="H11" s="599" t="s">
        <v>161</v>
      </c>
      <c r="I11" s="600" t="s">
        <v>438</v>
      </c>
      <c r="J11" s="335"/>
    </row>
    <row r="12" spans="1:18" ht="15" customHeight="1">
      <c r="A12" s="366" t="s">
        <v>133</v>
      </c>
      <c r="B12" s="601"/>
      <c r="C12" s="601"/>
      <c r="D12" s="601"/>
      <c r="E12" s="602"/>
      <c r="F12" s="602"/>
      <c r="G12" s="602"/>
      <c r="H12" s="603" t="s">
        <v>134</v>
      </c>
      <c r="I12" s="604">
        <v>0.2135</v>
      </c>
      <c r="J12" s="335"/>
      <c r="K12" s="31"/>
      <c r="L12" s="31"/>
    </row>
    <row r="13" spans="1:18" ht="16.5" customHeight="1">
      <c r="A13" s="366" t="s">
        <v>120</v>
      </c>
      <c r="B13" s="601"/>
      <c r="C13" s="601"/>
      <c r="D13" s="601"/>
      <c r="E13" s="605"/>
      <c r="F13" s="605"/>
      <c r="G13" s="605"/>
      <c r="H13" s="282"/>
      <c r="I13" s="606"/>
      <c r="J13" s="340"/>
      <c r="K13" s="32"/>
      <c r="L13" s="32"/>
      <c r="M13" s="12"/>
    </row>
    <row r="14" spans="1:18" ht="31.5" customHeight="1">
      <c r="A14" s="607" t="s">
        <v>0</v>
      </c>
      <c r="B14" s="607" t="s">
        <v>32</v>
      </c>
      <c r="C14" s="607" t="s">
        <v>33</v>
      </c>
      <c r="D14" s="607" t="s">
        <v>18</v>
      </c>
      <c r="E14" s="607" t="s">
        <v>19</v>
      </c>
      <c r="F14" s="608" t="s">
        <v>17</v>
      </c>
      <c r="G14" s="609" t="s">
        <v>135</v>
      </c>
      <c r="H14" s="609" t="s">
        <v>72</v>
      </c>
      <c r="I14" s="607" t="s">
        <v>24</v>
      </c>
      <c r="J14" s="341"/>
      <c r="K14" s="33"/>
      <c r="L14" s="33"/>
    </row>
    <row r="15" spans="1:18" ht="15.75">
      <c r="A15" s="291" t="s">
        <v>8</v>
      </c>
      <c r="B15" s="291"/>
      <c r="C15" s="291"/>
      <c r="D15" s="292" t="s">
        <v>6</v>
      </c>
      <c r="E15" s="291"/>
      <c r="F15" s="293"/>
      <c r="G15" s="293"/>
      <c r="H15" s="294"/>
      <c r="I15" s="294"/>
      <c r="J15" s="342"/>
      <c r="K15" s="34"/>
      <c r="L15" s="34"/>
      <c r="M15" s="23"/>
      <c r="N15" s="23"/>
      <c r="Q15" s="13"/>
      <c r="R15" s="13"/>
    </row>
    <row r="16" spans="1:18" ht="15.75">
      <c r="A16" s="295" t="s">
        <v>9</v>
      </c>
      <c r="B16" s="295" t="s">
        <v>181</v>
      </c>
      <c r="C16" s="295"/>
      <c r="D16" s="296" t="s">
        <v>421</v>
      </c>
      <c r="E16" s="297" t="s">
        <v>14</v>
      </c>
      <c r="F16" s="298">
        <f>'Memoria calculo '!J14</f>
        <v>5</v>
      </c>
      <c r="G16" s="299">
        <f>'COMPOSIÇÕES SEM DESONERAÇÃO'!H26</f>
        <v>5112.68</v>
      </c>
      <c r="H16" s="309">
        <f t="shared" ref="H16:H17" si="0">G16*(1+$I$12)</f>
        <v>6204.24</v>
      </c>
      <c r="I16" s="300">
        <f>F16*H16</f>
        <v>31021.200000000001</v>
      </c>
      <c r="J16" s="343"/>
      <c r="K16" s="34"/>
      <c r="L16" s="34"/>
      <c r="M16" s="23"/>
      <c r="N16" s="23"/>
      <c r="Q16" s="13"/>
      <c r="R16" s="13"/>
    </row>
    <row r="17" spans="1:18" ht="15.75">
      <c r="A17" s="295" t="s">
        <v>419</v>
      </c>
      <c r="B17" s="295" t="s">
        <v>568</v>
      </c>
      <c r="C17" s="295">
        <v>4657</v>
      </c>
      <c r="D17" s="296" t="s">
        <v>569</v>
      </c>
      <c r="E17" s="297" t="s">
        <v>14</v>
      </c>
      <c r="F17" s="298">
        <f>'Memoria calculo '!J19</f>
        <v>5</v>
      </c>
      <c r="G17" s="299">
        <v>505</v>
      </c>
      <c r="H17" s="309">
        <f t="shared" si="0"/>
        <v>612.82000000000005</v>
      </c>
      <c r="I17" s="300">
        <f t="shared" ref="I17" si="1">F17*H17</f>
        <v>3064.1</v>
      </c>
      <c r="J17" s="343">
        <f>I18/I151</f>
        <v>4.4299999999999999E-2</v>
      </c>
      <c r="K17" s="34"/>
      <c r="L17" s="34"/>
      <c r="M17" s="23"/>
      <c r="N17" s="23"/>
      <c r="Q17" s="13"/>
      <c r="R17" s="13"/>
    </row>
    <row r="18" spans="1:18" ht="15.75">
      <c r="A18" s="295"/>
      <c r="B18" s="295"/>
      <c r="C18" s="295"/>
      <c r="D18" s="301" t="s">
        <v>21</v>
      </c>
      <c r="E18" s="302"/>
      <c r="F18" s="303"/>
      <c r="G18" s="304"/>
      <c r="H18" s="305"/>
      <c r="I18" s="306">
        <f>SUM(I16:I17)</f>
        <v>34085.300000000003</v>
      </c>
      <c r="J18" s="563">
        <f>'Planilha Desonerado'!I18</f>
        <v>32541.85</v>
      </c>
      <c r="K18" s="34"/>
      <c r="L18" s="34"/>
      <c r="M18" s="23"/>
      <c r="N18" s="23"/>
      <c r="Q18" s="13"/>
      <c r="R18" s="13"/>
    </row>
    <row r="19" spans="1:18" ht="15.75">
      <c r="A19" s="291" t="s">
        <v>12</v>
      </c>
      <c r="B19" s="291"/>
      <c r="C19" s="291"/>
      <c r="D19" s="292" t="s">
        <v>565</v>
      </c>
      <c r="E19" s="291"/>
      <c r="F19" s="293"/>
      <c r="G19" s="307"/>
      <c r="H19" s="308"/>
      <c r="I19" s="308"/>
      <c r="J19" s="343"/>
      <c r="K19" s="34"/>
      <c r="L19" s="34"/>
      <c r="M19" s="23"/>
      <c r="N19" s="23"/>
      <c r="Q19" s="13"/>
      <c r="R19" s="13"/>
    </row>
    <row r="20" spans="1:18" ht="15.75">
      <c r="A20" s="295" t="s">
        <v>10</v>
      </c>
      <c r="B20" s="295" t="s">
        <v>35</v>
      </c>
      <c r="C20" s="295" t="s">
        <v>137</v>
      </c>
      <c r="D20" s="296" t="s">
        <v>138</v>
      </c>
      <c r="E20" s="297" t="s">
        <v>20</v>
      </c>
      <c r="F20" s="298">
        <f>'Memoria calculo '!J26</f>
        <v>6</v>
      </c>
      <c r="G20" s="299">
        <v>341.02</v>
      </c>
      <c r="H20" s="309">
        <f>G20*(1+$I$12)</f>
        <v>413.83</v>
      </c>
      <c r="I20" s="299">
        <f>F20*H20</f>
        <v>2482.98</v>
      </c>
      <c r="J20" s="588"/>
      <c r="K20" s="34"/>
      <c r="L20" s="34"/>
      <c r="M20" s="23"/>
      <c r="N20" s="23"/>
      <c r="Q20" s="13"/>
      <c r="R20" s="13"/>
    </row>
    <row r="21" spans="1:18" ht="15.75">
      <c r="A21" s="295" t="s">
        <v>495</v>
      </c>
      <c r="B21" s="295" t="s">
        <v>183</v>
      </c>
      <c r="C21" s="295"/>
      <c r="D21" s="296" t="s">
        <v>566</v>
      </c>
      <c r="E21" s="297" t="s">
        <v>272</v>
      </c>
      <c r="F21" s="298">
        <f>'Memoria calculo '!J31</f>
        <v>1</v>
      </c>
      <c r="G21" s="299">
        <f>'COM. DES.'!J64</f>
        <v>4099.3900000000003</v>
      </c>
      <c r="H21" s="309">
        <f t="shared" ref="H21" si="2">G21*(1+$I$12)</f>
        <v>4974.6099999999997</v>
      </c>
      <c r="I21" s="300">
        <f>F21*H21</f>
        <v>4974.6099999999997</v>
      </c>
      <c r="J21" s="588"/>
      <c r="K21" s="34"/>
      <c r="L21" s="34"/>
      <c r="M21" s="23"/>
      <c r="N21" s="23"/>
      <c r="Q21" s="13"/>
      <c r="R21" s="13"/>
    </row>
    <row r="22" spans="1:18" ht="15.75">
      <c r="A22" s="295" t="s">
        <v>497</v>
      </c>
      <c r="B22" s="295" t="s">
        <v>367</v>
      </c>
      <c r="C22" s="295"/>
      <c r="D22" s="296" t="s">
        <v>567</v>
      </c>
      <c r="E22" s="297" t="s">
        <v>272</v>
      </c>
      <c r="F22" s="298">
        <f>'Memoria calculo '!J36</f>
        <v>1</v>
      </c>
      <c r="G22" s="299">
        <f>'COM. DES.'!J64</f>
        <v>4099.3900000000003</v>
      </c>
      <c r="H22" s="309">
        <f t="shared" ref="H22" si="3">G22*(1+$I$12)</f>
        <v>4974.6099999999997</v>
      </c>
      <c r="I22" s="300">
        <f>F22*H22</f>
        <v>4974.6099999999997</v>
      </c>
      <c r="J22" s="588"/>
      <c r="K22" s="34"/>
      <c r="L22" s="34"/>
      <c r="M22" s="23"/>
      <c r="N22" s="23"/>
      <c r="Q22" s="13"/>
      <c r="R22" s="13"/>
    </row>
    <row r="23" spans="1:18" ht="15.75">
      <c r="A23" s="295"/>
      <c r="B23" s="295"/>
      <c r="C23" s="295"/>
      <c r="D23" s="301" t="s">
        <v>21</v>
      </c>
      <c r="E23" s="302"/>
      <c r="F23" s="303"/>
      <c r="G23" s="304"/>
      <c r="H23" s="305"/>
      <c r="I23" s="306">
        <f>SUM(I20:I22)</f>
        <v>12432.2</v>
      </c>
      <c r="J23" s="563">
        <f>'Planilha Desonerado'!I23</f>
        <v>13017.16</v>
      </c>
      <c r="K23" s="34"/>
      <c r="L23" s="34"/>
      <c r="M23" s="24"/>
      <c r="N23" s="23"/>
      <c r="Q23" s="13"/>
      <c r="R23" s="13"/>
    </row>
    <row r="24" spans="1:18" ht="15.75">
      <c r="A24" s="823" t="s">
        <v>373</v>
      </c>
      <c r="B24" s="824"/>
      <c r="C24" s="824"/>
      <c r="D24" s="824"/>
      <c r="E24" s="824"/>
      <c r="F24" s="824"/>
      <c r="G24" s="824"/>
      <c r="H24" s="824"/>
      <c r="I24" s="825"/>
      <c r="J24" s="342"/>
      <c r="K24" s="34"/>
      <c r="L24" s="34"/>
      <c r="M24" s="23"/>
      <c r="N24" s="23"/>
      <c r="Q24" s="13"/>
      <c r="R24" s="13"/>
    </row>
    <row r="25" spans="1:18" ht="15.75">
      <c r="A25" s="291" t="s">
        <v>13</v>
      </c>
      <c r="B25" s="291"/>
      <c r="C25" s="291"/>
      <c r="D25" s="292" t="s">
        <v>257</v>
      </c>
      <c r="E25" s="291"/>
      <c r="F25" s="293"/>
      <c r="G25" s="307"/>
      <c r="H25" s="308"/>
      <c r="I25" s="308"/>
      <c r="J25" s="342"/>
      <c r="K25" s="34"/>
      <c r="L25" s="34"/>
      <c r="M25" s="23"/>
      <c r="N25" s="23"/>
      <c r="Q25" s="13"/>
      <c r="R25" s="13"/>
    </row>
    <row r="26" spans="1:18" ht="15.75">
      <c r="A26" s="310" t="s">
        <v>11</v>
      </c>
      <c r="B26" s="310"/>
      <c r="C26" s="310"/>
      <c r="D26" s="311" t="s">
        <v>7</v>
      </c>
      <c r="E26" s="297"/>
      <c r="F26" s="298"/>
      <c r="G26" s="312"/>
      <c r="H26" s="299"/>
      <c r="I26" s="300"/>
      <c r="J26" s="342"/>
      <c r="K26" s="34"/>
      <c r="L26" s="34"/>
      <c r="M26" s="23"/>
      <c r="N26" s="23"/>
      <c r="Q26" s="13"/>
      <c r="R26" s="13"/>
    </row>
    <row r="27" spans="1:18" ht="15.75">
      <c r="A27" s="310" t="s">
        <v>140</v>
      </c>
      <c r="B27" s="310"/>
      <c r="C27" s="310"/>
      <c r="D27" s="311" t="s">
        <v>40</v>
      </c>
      <c r="E27" s="297"/>
      <c r="F27" s="298"/>
      <c r="G27" s="312"/>
      <c r="H27" s="299"/>
      <c r="I27" s="300"/>
      <c r="J27" s="342"/>
      <c r="K27" s="34"/>
      <c r="L27" s="34"/>
      <c r="M27" s="23"/>
      <c r="N27" s="23"/>
      <c r="Q27" s="13"/>
      <c r="R27" s="13"/>
    </row>
    <row r="28" spans="1:18" ht="15.75">
      <c r="A28" s="295" t="s">
        <v>166</v>
      </c>
      <c r="B28" s="295" t="s">
        <v>35</v>
      </c>
      <c r="C28" s="295">
        <v>78472</v>
      </c>
      <c r="D28" s="313" t="s">
        <v>117</v>
      </c>
      <c r="E28" s="297" t="s">
        <v>20</v>
      </c>
      <c r="F28" s="298">
        <f>'Memoria calculo '!J46</f>
        <v>2880</v>
      </c>
      <c r="G28" s="299">
        <v>0.35</v>
      </c>
      <c r="H28" s="309">
        <f>G28*(1+$I$12)</f>
        <v>0.42</v>
      </c>
      <c r="I28" s="300">
        <f>F28*H28</f>
        <v>1209.5999999999999</v>
      </c>
      <c r="J28" s="342"/>
      <c r="K28" s="34"/>
      <c r="L28" s="34"/>
      <c r="M28" s="23"/>
      <c r="N28" s="23"/>
      <c r="Q28" s="13"/>
      <c r="R28" s="13"/>
    </row>
    <row r="29" spans="1:18" ht="15.75">
      <c r="A29" s="310" t="s">
        <v>26</v>
      </c>
      <c r="B29" s="310"/>
      <c r="C29" s="310"/>
      <c r="D29" s="311" t="s">
        <v>41</v>
      </c>
      <c r="E29" s="297"/>
      <c r="F29" s="298"/>
      <c r="G29" s="312"/>
      <c r="H29" s="299"/>
      <c r="I29" s="300"/>
      <c r="J29" s="342"/>
      <c r="K29" s="34"/>
      <c r="L29" s="34"/>
      <c r="M29" s="23"/>
      <c r="N29" s="23"/>
      <c r="Q29" s="13"/>
      <c r="R29" s="13"/>
    </row>
    <row r="30" spans="1:18" ht="15.75">
      <c r="A30" s="295" t="s">
        <v>141</v>
      </c>
      <c r="B30" s="295" t="s">
        <v>35</v>
      </c>
      <c r="C30" s="295" t="s">
        <v>163</v>
      </c>
      <c r="D30" s="296" t="s">
        <v>164</v>
      </c>
      <c r="E30" s="297" t="s">
        <v>36</v>
      </c>
      <c r="F30" s="298">
        <f>'Memoria calculo '!J85</f>
        <v>233.16</v>
      </c>
      <c r="G30" s="299">
        <v>1.41</v>
      </c>
      <c r="H30" s="309">
        <f>G30*(1+$I$12)</f>
        <v>1.71</v>
      </c>
      <c r="I30" s="300">
        <f>F30*H30</f>
        <v>398.7</v>
      </c>
      <c r="J30" s="342"/>
      <c r="K30" s="34"/>
      <c r="L30" s="34"/>
      <c r="M30" s="23"/>
      <c r="N30" s="23"/>
      <c r="Q30" s="13"/>
      <c r="R30" s="13"/>
    </row>
    <row r="31" spans="1:18" ht="15.75" hidden="1">
      <c r="A31" s="310" t="s">
        <v>221</v>
      </c>
      <c r="B31" s="310"/>
      <c r="C31" s="310"/>
      <c r="D31" s="311" t="s">
        <v>39</v>
      </c>
      <c r="E31" s="297"/>
      <c r="F31" s="298"/>
      <c r="G31" s="312"/>
      <c r="H31" s="299"/>
      <c r="I31" s="300"/>
      <c r="J31" s="342"/>
      <c r="K31" s="34"/>
      <c r="L31" s="34"/>
      <c r="M31" s="23"/>
      <c r="N31" s="23"/>
      <c r="Q31" s="13"/>
      <c r="R31" s="13"/>
    </row>
    <row r="32" spans="1:18" ht="31.5" hidden="1">
      <c r="A32" s="295" t="s">
        <v>222</v>
      </c>
      <c r="B32" s="295" t="s">
        <v>35</v>
      </c>
      <c r="C32" s="295" t="s">
        <v>37</v>
      </c>
      <c r="D32" s="296" t="s">
        <v>118</v>
      </c>
      <c r="E32" s="295" t="s">
        <v>36</v>
      </c>
      <c r="F32" s="551"/>
      <c r="G32" s="299">
        <v>1.62</v>
      </c>
      <c r="H32" s="309">
        <f>G32*(1+$I$12)</f>
        <v>1.97</v>
      </c>
      <c r="I32" s="300">
        <f>F32*H32</f>
        <v>0</v>
      </c>
      <c r="J32" s="342"/>
      <c r="K32" s="34"/>
      <c r="L32" s="34"/>
      <c r="M32" s="23"/>
      <c r="N32" s="23"/>
      <c r="Q32" s="13"/>
      <c r="R32" s="13"/>
    </row>
    <row r="33" spans="1:18" ht="31.5" hidden="1">
      <c r="A33" s="295" t="s">
        <v>223</v>
      </c>
      <c r="B33" s="295" t="s">
        <v>35</v>
      </c>
      <c r="C33" s="295">
        <v>95427</v>
      </c>
      <c r="D33" s="296" t="s">
        <v>439</v>
      </c>
      <c r="E33" s="295" t="s">
        <v>38</v>
      </c>
      <c r="F33" s="551"/>
      <c r="G33" s="299">
        <v>0.6</v>
      </c>
      <c r="H33" s="309">
        <f>G33*(1+$I$12)</f>
        <v>0.73</v>
      </c>
      <c r="I33" s="300">
        <f>F33*H33</f>
        <v>0</v>
      </c>
      <c r="J33" s="342"/>
      <c r="K33" s="34"/>
      <c r="L33" s="34"/>
      <c r="M33" s="23"/>
      <c r="N33" s="23"/>
      <c r="Q33" s="13"/>
      <c r="R33" s="13"/>
    </row>
    <row r="34" spans="1:18" ht="15.75">
      <c r="A34" s="295"/>
      <c r="B34" s="295"/>
      <c r="C34" s="295"/>
      <c r="D34" s="301" t="s">
        <v>21</v>
      </c>
      <c r="E34" s="295"/>
      <c r="F34" s="298"/>
      <c r="G34" s="299"/>
      <c r="H34" s="299"/>
      <c r="I34" s="304">
        <f>SUM(I28:I33)</f>
        <v>1608.3</v>
      </c>
      <c r="J34" s="563">
        <f>'Planilha Desonerado'!I34</f>
        <v>1595.82</v>
      </c>
      <c r="K34" s="34"/>
      <c r="L34" s="34"/>
      <c r="M34" s="23"/>
      <c r="N34" s="23"/>
      <c r="Q34" s="13"/>
      <c r="R34" s="13"/>
    </row>
    <row r="35" spans="1:18" ht="15.75">
      <c r="A35" s="291" t="s">
        <v>167</v>
      </c>
      <c r="B35" s="291"/>
      <c r="C35" s="291"/>
      <c r="D35" s="292" t="s">
        <v>232</v>
      </c>
      <c r="E35" s="291"/>
      <c r="F35" s="293"/>
      <c r="G35" s="307"/>
      <c r="H35" s="308"/>
      <c r="I35" s="308"/>
      <c r="J35" s="342"/>
      <c r="K35" s="34"/>
      <c r="L35" s="34"/>
      <c r="M35" s="23"/>
      <c r="N35" s="23"/>
      <c r="Q35" s="13"/>
      <c r="R35" s="13"/>
    </row>
    <row r="36" spans="1:18" ht="31.5">
      <c r="A36" s="295" t="s">
        <v>168</v>
      </c>
      <c r="B36" s="295" t="s">
        <v>575</v>
      </c>
      <c r="C36" s="295"/>
      <c r="D36" s="296" t="s">
        <v>119</v>
      </c>
      <c r="E36" s="295" t="s">
        <v>20</v>
      </c>
      <c r="F36" s="551">
        <f>'Memoria calculo '!J102</f>
        <v>2880</v>
      </c>
      <c r="G36" s="314">
        <f>'COMPOSIÇÕES SEM DESONERAÇÃO'!H49</f>
        <v>59.21</v>
      </c>
      <c r="H36" s="309">
        <f>G36*(1+$I$12)</f>
        <v>71.849999999999994</v>
      </c>
      <c r="I36" s="300">
        <f>F36*H36</f>
        <v>206928</v>
      </c>
      <c r="J36" s="342"/>
      <c r="K36" s="34"/>
      <c r="L36" s="34"/>
      <c r="M36" s="23"/>
      <c r="N36" s="23"/>
      <c r="Q36" s="13"/>
      <c r="R36" s="13"/>
    </row>
    <row r="37" spans="1:18" ht="15.75">
      <c r="A37" s="310" t="s">
        <v>169</v>
      </c>
      <c r="B37" s="310"/>
      <c r="C37" s="310"/>
      <c r="D37" s="311" t="s">
        <v>30</v>
      </c>
      <c r="E37" s="297"/>
      <c r="F37" s="298"/>
      <c r="G37" s="312"/>
      <c r="H37" s="299"/>
      <c r="I37" s="300"/>
      <c r="J37" s="342"/>
      <c r="K37" s="34"/>
      <c r="L37" s="34"/>
      <c r="M37" s="23"/>
      <c r="N37" s="23"/>
      <c r="Q37" s="13"/>
      <c r="R37" s="13"/>
    </row>
    <row r="38" spans="1:18" ht="15.75">
      <c r="A38" s="295" t="s">
        <v>170</v>
      </c>
      <c r="B38" s="295" t="s">
        <v>35</v>
      </c>
      <c r="C38" s="295">
        <v>96995</v>
      </c>
      <c r="D38" s="296" t="s">
        <v>142</v>
      </c>
      <c r="E38" s="297" t="s">
        <v>36</v>
      </c>
      <c r="F38" s="298">
        <f>'Memoria calculo '!J109</f>
        <v>43.2</v>
      </c>
      <c r="G38" s="299">
        <v>33.65</v>
      </c>
      <c r="H38" s="309">
        <f>G38*(1+$I$12)</f>
        <v>40.83</v>
      </c>
      <c r="I38" s="300">
        <f>F38*H38</f>
        <v>1763.86</v>
      </c>
      <c r="J38" s="342"/>
      <c r="K38" s="34"/>
      <c r="L38" s="34"/>
      <c r="M38" s="23"/>
      <c r="N38" s="23"/>
      <c r="Q38" s="13"/>
      <c r="R38" s="13"/>
    </row>
    <row r="39" spans="1:18" ht="47.25">
      <c r="A39" s="295" t="s">
        <v>171</v>
      </c>
      <c r="B39" s="295" t="s">
        <v>35</v>
      </c>
      <c r="C39" s="295">
        <v>94263</v>
      </c>
      <c r="D39" s="296" t="s">
        <v>184</v>
      </c>
      <c r="E39" s="295" t="s">
        <v>2</v>
      </c>
      <c r="F39" s="298">
        <f>'Memoria calculo '!J114</f>
        <v>960</v>
      </c>
      <c r="G39" s="299">
        <v>20.95</v>
      </c>
      <c r="H39" s="309">
        <f>G39*(1+$I$12)</f>
        <v>25.42</v>
      </c>
      <c r="I39" s="300">
        <f>F39*H39</f>
        <v>24403.200000000001</v>
      </c>
      <c r="J39" s="342"/>
      <c r="K39" s="34"/>
      <c r="L39" s="34"/>
      <c r="M39" s="23"/>
      <c r="N39" s="23"/>
      <c r="Q39" s="13"/>
      <c r="R39" s="13"/>
    </row>
    <row r="40" spans="1:18" ht="15.75">
      <c r="A40" s="295" t="s">
        <v>172</v>
      </c>
      <c r="B40" s="295" t="s">
        <v>35</v>
      </c>
      <c r="C40" s="295">
        <v>83693</v>
      </c>
      <c r="D40" s="296" t="s">
        <v>143</v>
      </c>
      <c r="E40" s="295" t="s">
        <v>20</v>
      </c>
      <c r="F40" s="298">
        <f>'Memoria calculo '!J121</f>
        <v>268.8</v>
      </c>
      <c r="G40" s="299">
        <v>3.1</v>
      </c>
      <c r="H40" s="309">
        <f>G40*(1+$I$12)</f>
        <v>3.76</v>
      </c>
      <c r="I40" s="300">
        <f>F40*H40</f>
        <v>1010.69</v>
      </c>
      <c r="J40" s="342"/>
      <c r="K40" s="34"/>
      <c r="L40" s="34"/>
      <c r="M40" s="23"/>
      <c r="N40" s="23"/>
      <c r="Q40" s="13"/>
      <c r="R40" s="13"/>
    </row>
    <row r="41" spans="1:18" ht="15.75">
      <c r="A41" s="295"/>
      <c r="B41" s="295"/>
      <c r="C41" s="295"/>
      <c r="D41" s="301" t="s">
        <v>21</v>
      </c>
      <c r="E41" s="297"/>
      <c r="F41" s="298"/>
      <c r="G41" s="312"/>
      <c r="H41" s="299"/>
      <c r="I41" s="306">
        <f>SUM(I36:I40)</f>
        <v>234105.75</v>
      </c>
      <c r="J41" s="563">
        <f>'Planilha Desonerado'!I41</f>
        <v>236064.86</v>
      </c>
      <c r="K41" s="34"/>
      <c r="L41" s="34"/>
      <c r="M41" s="23"/>
      <c r="N41" s="23"/>
      <c r="Q41" s="13"/>
      <c r="R41" s="13"/>
    </row>
    <row r="42" spans="1:18" ht="15.75">
      <c r="A42" s="291" t="s">
        <v>179</v>
      </c>
      <c r="B42" s="291"/>
      <c r="C42" s="291"/>
      <c r="D42" s="292" t="s">
        <v>27</v>
      </c>
      <c r="E42" s="291"/>
      <c r="F42" s="293"/>
      <c r="G42" s="307"/>
      <c r="H42" s="308"/>
      <c r="I42" s="308"/>
      <c r="J42" s="342"/>
      <c r="K42" s="34"/>
      <c r="L42" s="34"/>
      <c r="M42" s="23"/>
      <c r="N42" s="23"/>
      <c r="Q42" s="13"/>
      <c r="R42" s="13"/>
    </row>
    <row r="43" spans="1:18" ht="15.75">
      <c r="A43" s="295" t="s">
        <v>180</v>
      </c>
      <c r="B43" s="295" t="s">
        <v>568</v>
      </c>
      <c r="C43" s="295">
        <v>5157</v>
      </c>
      <c r="D43" s="313" t="s">
        <v>174</v>
      </c>
      <c r="E43" s="297" t="s">
        <v>370</v>
      </c>
      <c r="F43" s="298">
        <f>'Memoria calculo '!J128</f>
        <v>2</v>
      </c>
      <c r="G43" s="299">
        <v>2.2999999999999998</v>
      </c>
      <c r="H43" s="309">
        <f>G43*(1+$I$12)</f>
        <v>2.79</v>
      </c>
      <c r="I43" s="300">
        <f t="shared" ref="I43" si="4">F43*H43</f>
        <v>5.58</v>
      </c>
      <c r="J43" s="342"/>
      <c r="K43" s="34"/>
      <c r="L43" s="34"/>
      <c r="M43" s="23"/>
      <c r="N43" s="23"/>
      <c r="Q43" s="13"/>
      <c r="R43" s="13"/>
    </row>
    <row r="44" spans="1:18" ht="31.5">
      <c r="A44" s="295" t="s">
        <v>422</v>
      </c>
      <c r="B44" s="295" t="s">
        <v>423</v>
      </c>
      <c r="C44" s="295">
        <v>5213440</v>
      </c>
      <c r="D44" s="296" t="s">
        <v>424</v>
      </c>
      <c r="E44" s="297" t="s">
        <v>370</v>
      </c>
      <c r="F44" s="372">
        <f>'Memoria calculo '!J133</f>
        <v>1</v>
      </c>
      <c r="G44" s="373">
        <v>160.13</v>
      </c>
      <c r="H44" s="309">
        <f t="shared" ref="H44:H46" si="5">G44*(1+$I$12)</f>
        <v>194.32</v>
      </c>
      <c r="I44" s="300">
        <f t="shared" ref="I44:I46" si="6">F44*H44</f>
        <v>194.32</v>
      </c>
      <c r="J44" s="342"/>
      <c r="K44" s="34"/>
      <c r="L44" s="34"/>
      <c r="M44" s="23"/>
      <c r="N44" s="23"/>
      <c r="Q44" s="13"/>
      <c r="R44" s="13"/>
    </row>
    <row r="45" spans="1:18" ht="31.5">
      <c r="A45" s="295" t="s">
        <v>425</v>
      </c>
      <c r="B45" s="295" t="s">
        <v>423</v>
      </c>
      <c r="C45" s="295">
        <v>5216111</v>
      </c>
      <c r="D45" s="296" t="s">
        <v>426</v>
      </c>
      <c r="E45" s="297" t="s">
        <v>370</v>
      </c>
      <c r="F45" s="372">
        <f>'Memoria calculo '!J139</f>
        <v>1</v>
      </c>
      <c r="G45" s="373">
        <v>122.04</v>
      </c>
      <c r="H45" s="309">
        <f t="shared" si="5"/>
        <v>148.1</v>
      </c>
      <c r="I45" s="300">
        <f t="shared" si="6"/>
        <v>148.1</v>
      </c>
      <c r="J45" s="342"/>
      <c r="K45" s="34"/>
      <c r="L45" s="34"/>
      <c r="M45" s="23"/>
      <c r="N45" s="23"/>
      <c r="Q45" s="13"/>
      <c r="R45" s="13"/>
    </row>
    <row r="46" spans="1:18" ht="15.75">
      <c r="A46" s="295" t="s">
        <v>427</v>
      </c>
      <c r="B46" s="295" t="s">
        <v>35</v>
      </c>
      <c r="C46" s="295" t="s">
        <v>428</v>
      </c>
      <c r="D46" s="313" t="s">
        <v>429</v>
      </c>
      <c r="E46" s="297" t="s">
        <v>370</v>
      </c>
      <c r="F46" s="372">
        <f>'Memoria calculo '!J145</f>
        <v>2</v>
      </c>
      <c r="G46" s="373">
        <v>93.03</v>
      </c>
      <c r="H46" s="309">
        <f t="shared" si="5"/>
        <v>112.89</v>
      </c>
      <c r="I46" s="300">
        <f t="shared" si="6"/>
        <v>225.78</v>
      </c>
      <c r="J46" s="342"/>
      <c r="K46" s="34"/>
      <c r="L46" s="34"/>
      <c r="M46" s="23"/>
      <c r="N46" s="23"/>
      <c r="Q46" s="13"/>
      <c r="R46" s="13"/>
    </row>
    <row r="47" spans="1:18" ht="15.75">
      <c r="A47" s="315"/>
      <c r="B47" s="315"/>
      <c r="C47" s="315"/>
      <c r="D47" s="316" t="s">
        <v>21</v>
      </c>
      <c r="E47" s="317"/>
      <c r="F47" s="318"/>
      <c r="G47" s="319"/>
      <c r="H47" s="320"/>
      <c r="I47" s="321">
        <f>SUM(I43:I46)</f>
        <v>573.78</v>
      </c>
      <c r="J47" s="342"/>
      <c r="K47" s="34"/>
      <c r="L47" s="34"/>
      <c r="M47" s="23"/>
      <c r="N47" s="23"/>
      <c r="Q47" s="13"/>
      <c r="R47" s="13"/>
    </row>
    <row r="48" spans="1:18" ht="15.75">
      <c r="A48" s="132"/>
      <c r="B48" s="610"/>
      <c r="C48" s="610"/>
      <c r="D48" s="611"/>
      <c r="E48" s="612"/>
      <c r="F48" s="613"/>
      <c r="G48" s="614"/>
      <c r="H48" s="579" t="s">
        <v>375</v>
      </c>
      <c r="I48" s="615">
        <f>SUM(I28:I47)/2</f>
        <v>236287.83</v>
      </c>
      <c r="J48" s="563">
        <f>'Planilha Desonerado'!I48</f>
        <v>238260.1</v>
      </c>
      <c r="K48" s="34"/>
      <c r="L48" s="34"/>
      <c r="M48" s="23"/>
      <c r="N48" s="23"/>
      <c r="Q48" s="13"/>
      <c r="R48" s="13"/>
    </row>
    <row r="49" spans="1:18" ht="15.75">
      <c r="A49" s="823" t="s">
        <v>374</v>
      </c>
      <c r="B49" s="824"/>
      <c r="C49" s="824"/>
      <c r="D49" s="824"/>
      <c r="E49" s="824"/>
      <c r="F49" s="824"/>
      <c r="G49" s="824"/>
      <c r="H49" s="824"/>
      <c r="I49" s="825"/>
      <c r="J49" s="349"/>
      <c r="K49" s="34"/>
      <c r="L49" s="34"/>
      <c r="M49" s="23"/>
      <c r="N49" s="23"/>
      <c r="Q49" s="13"/>
      <c r="R49" s="13"/>
    </row>
    <row r="50" spans="1:18" ht="15.75">
      <c r="A50" s="291" t="s">
        <v>199</v>
      </c>
      <c r="B50" s="291"/>
      <c r="C50" s="291"/>
      <c r="D50" s="292" t="s">
        <v>257</v>
      </c>
      <c r="E50" s="291"/>
      <c r="F50" s="293"/>
      <c r="G50" s="307"/>
      <c r="H50" s="308"/>
      <c r="I50" s="308"/>
      <c r="J50" s="349"/>
      <c r="K50" s="34"/>
      <c r="L50" s="34"/>
      <c r="M50" s="23"/>
      <c r="N50" s="23"/>
      <c r="Q50" s="13"/>
      <c r="R50" s="13"/>
    </row>
    <row r="51" spans="1:18" ht="15.75">
      <c r="A51" s="310" t="s">
        <v>200</v>
      </c>
      <c r="B51" s="310"/>
      <c r="C51" s="310"/>
      <c r="D51" s="311" t="s">
        <v>7</v>
      </c>
      <c r="E51" s="297"/>
      <c r="F51" s="298"/>
      <c r="G51" s="312"/>
      <c r="H51" s="299"/>
      <c r="I51" s="300"/>
      <c r="J51" s="349"/>
      <c r="K51" s="34"/>
      <c r="L51" s="34"/>
      <c r="M51" s="23"/>
      <c r="N51" s="23"/>
      <c r="Q51" s="13"/>
      <c r="R51" s="13"/>
    </row>
    <row r="52" spans="1:18" ht="15.75">
      <c r="A52" s="310" t="s">
        <v>201</v>
      </c>
      <c r="B52" s="310"/>
      <c r="C52" s="310"/>
      <c r="D52" s="311" t="s">
        <v>40</v>
      </c>
      <c r="E52" s="297"/>
      <c r="F52" s="298"/>
      <c r="G52" s="312"/>
      <c r="H52" s="299"/>
      <c r="I52" s="300"/>
      <c r="J52" s="349"/>
      <c r="K52" s="34"/>
      <c r="L52" s="34"/>
      <c r="M52" s="23"/>
      <c r="N52" s="23"/>
      <c r="Q52" s="13"/>
      <c r="R52" s="13"/>
    </row>
    <row r="53" spans="1:18" ht="15.75">
      <c r="A53" s="295" t="s">
        <v>202</v>
      </c>
      <c r="B53" s="295" t="s">
        <v>35</v>
      </c>
      <c r="C53" s="295">
        <v>78472</v>
      </c>
      <c r="D53" s="313" t="s">
        <v>117</v>
      </c>
      <c r="E53" s="297" t="s">
        <v>20</v>
      </c>
      <c r="F53" s="298">
        <f>'Memoria calculo '!J157</f>
        <v>894.67</v>
      </c>
      <c r="G53" s="299">
        <f>$G$28</f>
        <v>0.35</v>
      </c>
      <c r="H53" s="309">
        <f>G53*(1+$I$12)</f>
        <v>0.42</v>
      </c>
      <c r="I53" s="300">
        <f>F53*H53</f>
        <v>375.76</v>
      </c>
      <c r="J53" s="349"/>
      <c r="K53" s="34"/>
      <c r="L53" s="34"/>
      <c r="M53" s="23"/>
      <c r="N53" s="23"/>
      <c r="Q53" s="13"/>
      <c r="R53" s="13"/>
    </row>
    <row r="54" spans="1:18" ht="15.75">
      <c r="A54" s="310" t="s">
        <v>203</v>
      </c>
      <c r="B54" s="310"/>
      <c r="C54" s="310"/>
      <c r="D54" s="311" t="s">
        <v>41</v>
      </c>
      <c r="E54" s="297"/>
      <c r="F54" s="298"/>
      <c r="G54" s="312"/>
      <c r="H54" s="299"/>
      <c r="I54" s="300"/>
      <c r="J54" s="349"/>
      <c r="K54" s="34"/>
      <c r="L54" s="34"/>
      <c r="M54" s="23"/>
      <c r="N54" s="23"/>
      <c r="Q54" s="13"/>
      <c r="R54" s="13"/>
    </row>
    <row r="55" spans="1:18" ht="15.75">
      <c r="A55" s="295" t="s">
        <v>204</v>
      </c>
      <c r="B55" s="295" t="s">
        <v>35</v>
      </c>
      <c r="C55" s="295" t="s">
        <v>163</v>
      </c>
      <c r="D55" s="296" t="s">
        <v>164</v>
      </c>
      <c r="E55" s="297" t="s">
        <v>36</v>
      </c>
      <c r="F55" s="298">
        <f>'Memoria calculo '!J181</f>
        <v>79.34</v>
      </c>
      <c r="G55" s="299">
        <f>$G$30</f>
        <v>1.41</v>
      </c>
      <c r="H55" s="309">
        <f>G55*(1+$I$12)</f>
        <v>1.71</v>
      </c>
      <c r="I55" s="300">
        <f>F55*H55</f>
        <v>135.66999999999999</v>
      </c>
      <c r="J55" s="349"/>
      <c r="K55" s="34"/>
      <c r="L55" s="34"/>
      <c r="M55" s="23"/>
      <c r="N55" s="23"/>
      <c r="Q55" s="13"/>
      <c r="R55" s="13"/>
    </row>
    <row r="56" spans="1:18" ht="15.75">
      <c r="A56" s="310" t="s">
        <v>205</v>
      </c>
      <c r="B56" s="310"/>
      <c r="C56" s="310"/>
      <c r="D56" s="311" t="s">
        <v>39</v>
      </c>
      <c r="E56" s="297"/>
      <c r="F56" s="298"/>
      <c r="G56" s="312"/>
      <c r="H56" s="299"/>
      <c r="I56" s="300"/>
      <c r="J56" s="349"/>
      <c r="K56" s="34"/>
      <c r="L56" s="34"/>
      <c r="M56" s="23"/>
      <c r="N56" s="23"/>
      <c r="Q56" s="13"/>
      <c r="R56" s="13"/>
    </row>
    <row r="57" spans="1:18" ht="31.5">
      <c r="A57" s="295" t="s">
        <v>206</v>
      </c>
      <c r="B57" s="295" t="s">
        <v>35</v>
      </c>
      <c r="C57" s="295" t="s">
        <v>37</v>
      </c>
      <c r="D57" s="296" t="s">
        <v>118</v>
      </c>
      <c r="E57" s="295" t="s">
        <v>36</v>
      </c>
      <c r="F57" s="298">
        <f>'Memoria calculo '!J186</f>
        <v>84.8</v>
      </c>
      <c r="G57" s="299">
        <v>1.62</v>
      </c>
      <c r="H57" s="309">
        <f>G57*(1+$I$12)</f>
        <v>1.97</v>
      </c>
      <c r="I57" s="300">
        <f>F57*H57</f>
        <v>167.06</v>
      </c>
      <c r="J57" s="349"/>
      <c r="K57" s="34"/>
      <c r="L57" s="34"/>
      <c r="M57" s="23"/>
      <c r="N57" s="23"/>
      <c r="Q57" s="13"/>
      <c r="R57" s="13"/>
    </row>
    <row r="58" spans="1:18" ht="31.5">
      <c r="A58" s="295" t="s">
        <v>207</v>
      </c>
      <c r="B58" s="295" t="s">
        <v>35</v>
      </c>
      <c r="C58" s="295">
        <v>95427</v>
      </c>
      <c r="D58" s="296" t="s">
        <v>439</v>
      </c>
      <c r="E58" s="295" t="s">
        <v>38</v>
      </c>
      <c r="F58" s="298">
        <f>'Memoria calculo '!J191</f>
        <v>652.96</v>
      </c>
      <c r="G58" s="299">
        <v>0.6</v>
      </c>
      <c r="H58" s="309">
        <f>G58*(1+$I$12)</f>
        <v>0.73</v>
      </c>
      <c r="I58" s="300">
        <f>F58*H58</f>
        <v>476.66</v>
      </c>
      <c r="J58" s="349"/>
      <c r="K58" s="34"/>
      <c r="L58" s="34"/>
      <c r="M58" s="23"/>
      <c r="N58" s="23"/>
      <c r="Q58" s="13"/>
      <c r="R58" s="13"/>
    </row>
    <row r="59" spans="1:18" ht="15.75">
      <c r="A59" s="295"/>
      <c r="B59" s="295"/>
      <c r="C59" s="295"/>
      <c r="D59" s="301" t="s">
        <v>21</v>
      </c>
      <c r="E59" s="295"/>
      <c r="F59" s="298"/>
      <c r="G59" s="299"/>
      <c r="H59" s="299"/>
      <c r="I59" s="304">
        <f>SUM(I53:I58)</f>
        <v>1155.1500000000001</v>
      </c>
      <c r="J59" s="349"/>
      <c r="K59" s="34"/>
      <c r="L59" s="34"/>
      <c r="M59" s="23"/>
      <c r="N59" s="23"/>
      <c r="Q59" s="13"/>
      <c r="R59" s="13"/>
    </row>
    <row r="60" spans="1:18" ht="15.75">
      <c r="A60" s="291" t="s">
        <v>208</v>
      </c>
      <c r="B60" s="291"/>
      <c r="C60" s="291"/>
      <c r="D60" s="292" t="s">
        <v>232</v>
      </c>
      <c r="E60" s="291"/>
      <c r="F60" s="293"/>
      <c r="G60" s="307"/>
      <c r="H60" s="308"/>
      <c r="I60" s="308"/>
      <c r="J60" s="349"/>
      <c r="K60" s="34"/>
      <c r="L60" s="34"/>
      <c r="M60" s="23"/>
      <c r="N60" s="23"/>
      <c r="Q60" s="13"/>
      <c r="R60" s="13"/>
    </row>
    <row r="61" spans="1:18" ht="31.5">
      <c r="A61" s="295" t="s">
        <v>209</v>
      </c>
      <c r="B61" s="295" t="s">
        <v>575</v>
      </c>
      <c r="C61" s="295"/>
      <c r="D61" s="296" t="s">
        <v>119</v>
      </c>
      <c r="E61" s="295" t="s">
        <v>20</v>
      </c>
      <c r="F61" s="298">
        <f>'Memoria calculo '!J198</f>
        <v>894.67</v>
      </c>
      <c r="G61" s="314">
        <f>$G$36</f>
        <v>59.21</v>
      </c>
      <c r="H61" s="309">
        <f>G61*(1+$I$12)</f>
        <v>71.849999999999994</v>
      </c>
      <c r="I61" s="300">
        <f>F61*H61</f>
        <v>64282.04</v>
      </c>
      <c r="J61" s="349"/>
      <c r="K61" s="34"/>
      <c r="L61" s="34"/>
      <c r="M61" s="23"/>
      <c r="N61" s="23"/>
      <c r="Q61" s="13"/>
      <c r="R61" s="13"/>
    </row>
    <row r="62" spans="1:18" ht="15.75">
      <c r="A62" s="310" t="s">
        <v>210</v>
      </c>
      <c r="B62" s="310"/>
      <c r="C62" s="310"/>
      <c r="D62" s="311" t="s">
        <v>30</v>
      </c>
      <c r="E62" s="297"/>
      <c r="F62" s="298"/>
      <c r="G62" s="312"/>
      <c r="H62" s="299"/>
      <c r="I62" s="300"/>
      <c r="J62" s="349"/>
      <c r="K62" s="34"/>
      <c r="L62" s="34"/>
      <c r="M62" s="23"/>
      <c r="N62" s="23"/>
      <c r="Q62" s="13"/>
      <c r="R62" s="13"/>
    </row>
    <row r="63" spans="1:18" ht="15.75">
      <c r="A63" s="295" t="s">
        <v>211</v>
      </c>
      <c r="B63" s="295" t="s">
        <v>35</v>
      </c>
      <c r="C63" s="295">
        <v>96995</v>
      </c>
      <c r="D63" s="296" t="s">
        <v>142</v>
      </c>
      <c r="E63" s="297" t="s">
        <v>36</v>
      </c>
      <c r="F63" s="298">
        <f>'Memoria calculo '!J205</f>
        <v>11.5</v>
      </c>
      <c r="G63" s="299">
        <f>$G$38</f>
        <v>33.65</v>
      </c>
      <c r="H63" s="309">
        <f>G63*(1+$I$12)</f>
        <v>40.83</v>
      </c>
      <c r="I63" s="300">
        <f t="shared" ref="I63:I65" si="7">F63*H63</f>
        <v>469.55</v>
      </c>
      <c r="J63" s="349"/>
      <c r="K63" s="34"/>
      <c r="L63" s="34"/>
      <c r="M63" s="23"/>
      <c r="N63" s="23"/>
      <c r="Q63" s="13"/>
      <c r="R63" s="13"/>
    </row>
    <row r="64" spans="1:18" ht="47.25">
      <c r="A64" s="295" t="s">
        <v>212</v>
      </c>
      <c r="B64" s="295" t="s">
        <v>35</v>
      </c>
      <c r="C64" s="295">
        <v>94263</v>
      </c>
      <c r="D64" s="296" t="s">
        <v>184</v>
      </c>
      <c r="E64" s="295" t="s">
        <v>2</v>
      </c>
      <c r="F64" s="298">
        <f>'Memoria calculo '!J210</f>
        <v>255.62</v>
      </c>
      <c r="G64" s="299">
        <f>$G$39</f>
        <v>20.95</v>
      </c>
      <c r="H64" s="309">
        <f>G64*(1+$I$12)</f>
        <v>25.42</v>
      </c>
      <c r="I64" s="300">
        <f t="shared" si="7"/>
        <v>6497.86</v>
      </c>
      <c r="J64" s="349"/>
      <c r="K64" s="34"/>
      <c r="L64" s="34"/>
      <c r="M64" s="23"/>
      <c r="N64" s="23"/>
      <c r="Q64" s="13"/>
      <c r="R64" s="13"/>
    </row>
    <row r="65" spans="1:18" ht="15.75">
      <c r="A65" s="295" t="s">
        <v>213</v>
      </c>
      <c r="B65" s="295" t="s">
        <v>35</v>
      </c>
      <c r="C65" s="295">
        <v>83693</v>
      </c>
      <c r="D65" s="296" t="s">
        <v>143</v>
      </c>
      <c r="E65" s="295" t="s">
        <v>20</v>
      </c>
      <c r="F65" s="298">
        <f>'Memoria calculo '!J216</f>
        <v>71.569999999999993</v>
      </c>
      <c r="G65" s="299">
        <f>$G$40</f>
        <v>3.1</v>
      </c>
      <c r="H65" s="309">
        <f>G65*(1+$I$12)</f>
        <v>3.76</v>
      </c>
      <c r="I65" s="300">
        <f t="shared" si="7"/>
        <v>269.10000000000002</v>
      </c>
      <c r="J65" s="349"/>
      <c r="K65" s="34"/>
      <c r="L65" s="34"/>
      <c r="M65" s="23"/>
      <c r="N65" s="23"/>
      <c r="Q65" s="13"/>
      <c r="R65" s="13"/>
    </row>
    <row r="66" spans="1:18" ht="15.75">
      <c r="A66" s="295"/>
      <c r="B66" s="295"/>
      <c r="C66" s="295"/>
      <c r="D66" s="301" t="s">
        <v>21</v>
      </c>
      <c r="E66" s="297"/>
      <c r="F66" s="298"/>
      <c r="G66" s="312"/>
      <c r="H66" s="299"/>
      <c r="I66" s="306">
        <f>SUM(I61:I65)</f>
        <v>71518.55</v>
      </c>
      <c r="J66" s="563">
        <f>'Planilha Desonerado'!I66</f>
        <v>72146.3</v>
      </c>
      <c r="K66" s="34"/>
      <c r="L66" s="34"/>
      <c r="M66" s="23"/>
      <c r="N66" s="23"/>
      <c r="Q66" s="13"/>
      <c r="R66" s="13"/>
    </row>
    <row r="67" spans="1:18" ht="15.75">
      <c r="A67" s="291" t="s">
        <v>214</v>
      </c>
      <c r="B67" s="291"/>
      <c r="C67" s="291"/>
      <c r="D67" s="292" t="s">
        <v>27</v>
      </c>
      <c r="E67" s="291"/>
      <c r="F67" s="293"/>
      <c r="G67" s="307"/>
      <c r="H67" s="308"/>
      <c r="I67" s="308"/>
      <c r="J67" s="349"/>
      <c r="K67" s="34"/>
      <c r="L67" s="34"/>
      <c r="M67" s="23"/>
      <c r="N67" s="23"/>
      <c r="Q67" s="13"/>
      <c r="R67" s="13"/>
    </row>
    <row r="68" spans="1:18" ht="15.75">
      <c r="A68" s="295" t="s">
        <v>215</v>
      </c>
      <c r="B68" s="295" t="s">
        <v>568</v>
      </c>
      <c r="C68" s="295">
        <v>5157</v>
      </c>
      <c r="D68" s="313" t="s">
        <v>174</v>
      </c>
      <c r="E68" s="297" t="s">
        <v>370</v>
      </c>
      <c r="F68" s="298">
        <f>'Memoria calculo '!J223</f>
        <v>2</v>
      </c>
      <c r="G68" s="299">
        <f>$G$43</f>
        <v>2.2999999999999998</v>
      </c>
      <c r="H68" s="309">
        <f>G68*(1+$I$12)</f>
        <v>2.79</v>
      </c>
      <c r="I68" s="300">
        <f t="shared" ref="I68" si="8">F68*H68</f>
        <v>5.58</v>
      </c>
      <c r="J68" s="349"/>
      <c r="K68" s="34"/>
      <c r="L68" s="34"/>
      <c r="M68" s="23"/>
      <c r="N68" s="23"/>
      <c r="Q68" s="13"/>
      <c r="R68" s="13"/>
    </row>
    <row r="69" spans="1:18" ht="31.5">
      <c r="A69" s="295" t="s">
        <v>430</v>
      </c>
      <c r="B69" s="295" t="s">
        <v>423</v>
      </c>
      <c r="C69" s="295">
        <v>5213440</v>
      </c>
      <c r="D69" s="296" t="s">
        <v>424</v>
      </c>
      <c r="E69" s="297" t="s">
        <v>370</v>
      </c>
      <c r="F69" s="372">
        <f>'Memoria calculo '!J228</f>
        <v>2</v>
      </c>
      <c r="G69" s="373">
        <f>$G$44</f>
        <v>160.13</v>
      </c>
      <c r="H69" s="309">
        <f t="shared" ref="H69:H71" si="9">G69*(1+$I$12)</f>
        <v>194.32</v>
      </c>
      <c r="I69" s="300">
        <f t="shared" ref="I69:I71" si="10">F69*H69</f>
        <v>388.64</v>
      </c>
      <c r="J69" s="349"/>
      <c r="K69" s="34"/>
      <c r="L69" s="34"/>
      <c r="M69" s="23"/>
      <c r="N69" s="23"/>
      <c r="Q69" s="13"/>
      <c r="R69" s="13"/>
    </row>
    <row r="70" spans="1:18" ht="31.5">
      <c r="A70" s="295" t="s">
        <v>431</v>
      </c>
      <c r="B70" s="295" t="s">
        <v>423</v>
      </c>
      <c r="C70" s="295">
        <v>5216111</v>
      </c>
      <c r="D70" s="296" t="s">
        <v>426</v>
      </c>
      <c r="E70" s="297" t="s">
        <v>370</v>
      </c>
      <c r="F70" s="372">
        <f>'Memoria calculo '!J234</f>
        <v>2</v>
      </c>
      <c r="G70" s="373">
        <f>$G$45</f>
        <v>122.04</v>
      </c>
      <c r="H70" s="309">
        <f t="shared" si="9"/>
        <v>148.1</v>
      </c>
      <c r="I70" s="300">
        <f t="shared" si="10"/>
        <v>296.2</v>
      </c>
      <c r="J70" s="349"/>
      <c r="K70" s="34"/>
      <c r="L70" s="34"/>
      <c r="M70" s="23"/>
      <c r="N70" s="23"/>
      <c r="Q70" s="13"/>
      <c r="R70" s="13"/>
    </row>
    <row r="71" spans="1:18" ht="15.75">
      <c r="A71" s="295" t="s">
        <v>432</v>
      </c>
      <c r="B71" s="295" t="s">
        <v>35</v>
      </c>
      <c r="C71" s="295" t="s">
        <v>428</v>
      </c>
      <c r="D71" s="313" t="s">
        <v>429</v>
      </c>
      <c r="E71" s="297" t="s">
        <v>370</v>
      </c>
      <c r="F71" s="372">
        <f>'Memoria calculo '!J240</f>
        <v>2</v>
      </c>
      <c r="G71" s="373">
        <f>$G$46</f>
        <v>93.03</v>
      </c>
      <c r="H71" s="309">
        <f t="shared" si="9"/>
        <v>112.89</v>
      </c>
      <c r="I71" s="300">
        <f t="shared" si="10"/>
        <v>225.78</v>
      </c>
      <c r="J71" s="349"/>
      <c r="K71" s="34"/>
      <c r="L71" s="34"/>
      <c r="M71" s="23"/>
      <c r="N71" s="23"/>
      <c r="Q71" s="13"/>
      <c r="R71" s="13"/>
    </row>
    <row r="72" spans="1:18" ht="15.75">
      <c r="A72" s="315"/>
      <c r="B72" s="315"/>
      <c r="C72" s="315"/>
      <c r="D72" s="316" t="s">
        <v>21</v>
      </c>
      <c r="E72" s="317"/>
      <c r="F72" s="318"/>
      <c r="G72" s="319"/>
      <c r="H72" s="320"/>
      <c r="I72" s="321">
        <f>SUM(I68:I71)</f>
        <v>916.2</v>
      </c>
      <c r="J72" s="349"/>
      <c r="K72" s="34"/>
      <c r="L72" s="34"/>
      <c r="M72" s="23"/>
      <c r="N72" s="23"/>
      <c r="Q72" s="13"/>
      <c r="R72" s="13"/>
    </row>
    <row r="73" spans="1:18" ht="15.75">
      <c r="A73" s="132"/>
      <c r="B73" s="610"/>
      <c r="C73" s="610"/>
      <c r="D73" s="611"/>
      <c r="E73" s="612"/>
      <c r="F73" s="613"/>
      <c r="G73" s="614"/>
      <c r="H73" s="579" t="s">
        <v>376</v>
      </c>
      <c r="I73" s="615">
        <f>SUM(I53:I72)/2</f>
        <v>73589.899999999994</v>
      </c>
      <c r="J73" s="563">
        <f>'Planilha Desonerado'!I73</f>
        <v>74274.14</v>
      </c>
      <c r="K73" s="34"/>
      <c r="L73" s="34"/>
      <c r="M73" s="23"/>
      <c r="N73" s="23"/>
      <c r="Q73" s="13"/>
      <c r="R73" s="13"/>
    </row>
    <row r="74" spans="1:18" ht="15.75">
      <c r="A74" s="823" t="s">
        <v>383</v>
      </c>
      <c r="B74" s="824"/>
      <c r="C74" s="824"/>
      <c r="D74" s="824"/>
      <c r="E74" s="824"/>
      <c r="F74" s="824"/>
      <c r="G74" s="824"/>
      <c r="H74" s="824"/>
      <c r="I74" s="825"/>
      <c r="J74" s="349"/>
      <c r="K74" s="34"/>
      <c r="L74" s="34"/>
      <c r="M74" s="23"/>
      <c r="N74" s="23"/>
      <c r="Q74" s="13"/>
      <c r="R74" s="13"/>
    </row>
    <row r="75" spans="1:18" ht="15.75">
      <c r="A75" s="291" t="s">
        <v>216</v>
      </c>
      <c r="B75" s="291"/>
      <c r="C75" s="291"/>
      <c r="D75" s="292" t="s">
        <v>257</v>
      </c>
      <c r="E75" s="291"/>
      <c r="F75" s="293"/>
      <c r="G75" s="307"/>
      <c r="H75" s="308"/>
      <c r="I75" s="308"/>
      <c r="J75" s="349"/>
      <c r="K75" s="34"/>
      <c r="L75" s="34"/>
      <c r="M75" s="23"/>
      <c r="N75" s="23"/>
      <c r="Q75" s="13"/>
      <c r="R75" s="13"/>
    </row>
    <row r="76" spans="1:18" ht="15.75">
      <c r="A76" s="310" t="s">
        <v>217</v>
      </c>
      <c r="B76" s="310"/>
      <c r="C76" s="310"/>
      <c r="D76" s="311" t="s">
        <v>7</v>
      </c>
      <c r="E76" s="297"/>
      <c r="F76" s="298"/>
      <c r="G76" s="312"/>
      <c r="H76" s="299"/>
      <c r="I76" s="300"/>
      <c r="J76" s="349"/>
      <c r="K76" s="34"/>
      <c r="L76" s="34"/>
      <c r="M76" s="23"/>
      <c r="N76" s="23"/>
      <c r="Q76" s="13"/>
      <c r="R76" s="13"/>
    </row>
    <row r="77" spans="1:18" ht="15.75">
      <c r="A77" s="310" t="s">
        <v>218</v>
      </c>
      <c r="B77" s="310"/>
      <c r="C77" s="310"/>
      <c r="D77" s="311" t="s">
        <v>40</v>
      </c>
      <c r="E77" s="297"/>
      <c r="F77" s="298"/>
      <c r="G77" s="312"/>
      <c r="H77" s="299"/>
      <c r="I77" s="300"/>
      <c r="J77" s="349"/>
      <c r="K77" s="34"/>
      <c r="L77" s="34"/>
      <c r="M77" s="23"/>
      <c r="N77" s="23"/>
      <c r="Q77" s="13"/>
      <c r="R77" s="13"/>
    </row>
    <row r="78" spans="1:18" ht="15.75">
      <c r="A78" s="295" t="s">
        <v>231</v>
      </c>
      <c r="B78" s="295" t="s">
        <v>35</v>
      </c>
      <c r="C78" s="295">
        <v>78472</v>
      </c>
      <c r="D78" s="313" t="s">
        <v>117</v>
      </c>
      <c r="E78" s="297" t="s">
        <v>20</v>
      </c>
      <c r="F78" s="298">
        <f>'Memoria calculo '!J252</f>
        <v>1494.16</v>
      </c>
      <c r="G78" s="299">
        <f>$G$28</f>
        <v>0.35</v>
      </c>
      <c r="H78" s="309">
        <f>G78*(1+$I$12)</f>
        <v>0.42</v>
      </c>
      <c r="I78" s="300">
        <f>F78*H78</f>
        <v>627.54999999999995</v>
      </c>
      <c r="J78" s="342"/>
      <c r="K78" s="34"/>
      <c r="L78" s="34"/>
      <c r="M78" s="23"/>
      <c r="N78" s="23"/>
      <c r="Q78" s="13"/>
      <c r="R78" s="13"/>
    </row>
    <row r="79" spans="1:18" ht="15.75">
      <c r="A79" s="310" t="s">
        <v>219</v>
      </c>
      <c r="B79" s="310"/>
      <c r="C79" s="310"/>
      <c r="D79" s="311" t="s">
        <v>41</v>
      </c>
      <c r="E79" s="297"/>
      <c r="F79" s="298"/>
      <c r="G79" s="312"/>
      <c r="H79" s="299"/>
      <c r="I79" s="300"/>
      <c r="J79" s="342"/>
      <c r="K79" s="34"/>
      <c r="L79" s="34"/>
      <c r="M79" s="24"/>
      <c r="N79" s="23"/>
      <c r="Q79" s="13"/>
      <c r="R79" s="13"/>
    </row>
    <row r="80" spans="1:18" ht="15.75">
      <c r="A80" s="295" t="s">
        <v>220</v>
      </c>
      <c r="B80" s="295" t="s">
        <v>35</v>
      </c>
      <c r="C80" s="295" t="s">
        <v>163</v>
      </c>
      <c r="D80" s="296" t="s">
        <v>164</v>
      </c>
      <c r="E80" s="297" t="s">
        <v>36</v>
      </c>
      <c r="F80" s="298">
        <f>'Memoria calculo '!J279</f>
        <v>134.41999999999999</v>
      </c>
      <c r="G80" s="299">
        <f>$G$30</f>
        <v>1.41</v>
      </c>
      <c r="H80" s="309">
        <f>G80*(1+$I$12)</f>
        <v>1.71</v>
      </c>
      <c r="I80" s="300">
        <f>F80*H80</f>
        <v>229.86</v>
      </c>
      <c r="J80" s="344"/>
      <c r="K80" s="34"/>
      <c r="L80" s="35"/>
      <c r="M80" s="23"/>
      <c r="N80" s="23"/>
      <c r="Q80" s="13"/>
      <c r="R80" s="13"/>
    </row>
    <row r="81" spans="1:18" ht="15.75">
      <c r="A81" s="310" t="s">
        <v>221</v>
      </c>
      <c r="B81" s="310"/>
      <c r="C81" s="310"/>
      <c r="D81" s="311" t="s">
        <v>39</v>
      </c>
      <c r="E81" s="297"/>
      <c r="F81" s="298"/>
      <c r="G81" s="312"/>
      <c r="H81" s="299"/>
      <c r="I81" s="300"/>
      <c r="J81" s="342"/>
      <c r="K81" s="34"/>
      <c r="L81" s="34"/>
      <c r="M81" s="23"/>
      <c r="N81" s="23"/>
      <c r="Q81" s="13"/>
      <c r="R81" s="13"/>
    </row>
    <row r="82" spans="1:18" ht="31.5">
      <c r="A82" s="295" t="s">
        <v>222</v>
      </c>
      <c r="B82" s="295" t="s">
        <v>35</v>
      </c>
      <c r="C82" s="295" t="s">
        <v>37</v>
      </c>
      <c r="D82" s="296" t="s">
        <v>118</v>
      </c>
      <c r="E82" s="295" t="s">
        <v>36</v>
      </c>
      <c r="F82" s="298">
        <f>'Memoria calculo '!J284</f>
        <v>147.01</v>
      </c>
      <c r="G82" s="299">
        <f>$G$57</f>
        <v>1.62</v>
      </c>
      <c r="H82" s="309">
        <f>G82*(1+$I$12)</f>
        <v>1.97</v>
      </c>
      <c r="I82" s="300">
        <f>F82*H82</f>
        <v>289.61</v>
      </c>
      <c r="J82" s="342"/>
      <c r="K82" s="34"/>
      <c r="L82" s="34"/>
      <c r="M82" s="23"/>
      <c r="N82" s="23"/>
      <c r="Q82" s="13"/>
      <c r="R82" s="13"/>
    </row>
    <row r="83" spans="1:18" ht="31.5">
      <c r="A83" s="295" t="s">
        <v>223</v>
      </c>
      <c r="B83" s="295" t="s">
        <v>35</v>
      </c>
      <c r="C83" s="295">
        <v>95427</v>
      </c>
      <c r="D83" s="296" t="s">
        <v>439</v>
      </c>
      <c r="E83" s="295" t="s">
        <v>38</v>
      </c>
      <c r="F83" s="298">
        <f>'Memoria calculo '!J289</f>
        <v>1131.98</v>
      </c>
      <c r="G83" s="299">
        <f>$G$58</f>
        <v>0.6</v>
      </c>
      <c r="H83" s="309">
        <f>G83*(1+$I$12)</f>
        <v>0.73</v>
      </c>
      <c r="I83" s="300">
        <f>F83*H83</f>
        <v>826.35</v>
      </c>
      <c r="J83" s="342"/>
      <c r="K83" s="34"/>
      <c r="L83" s="34"/>
      <c r="M83" s="23"/>
      <c r="N83" s="23"/>
      <c r="Q83" s="13"/>
      <c r="R83" s="13"/>
    </row>
    <row r="84" spans="1:18" ht="15.75">
      <c r="A84" s="295"/>
      <c r="B84" s="295"/>
      <c r="C84" s="295"/>
      <c r="D84" s="301" t="s">
        <v>21</v>
      </c>
      <c r="E84" s="295"/>
      <c r="F84" s="298"/>
      <c r="G84" s="299"/>
      <c r="H84" s="299"/>
      <c r="I84" s="304">
        <f>SUM(I78:I83)</f>
        <v>1973.37</v>
      </c>
      <c r="J84" s="342"/>
      <c r="K84" s="34"/>
      <c r="L84" s="34"/>
      <c r="M84" s="23"/>
      <c r="N84" s="23"/>
      <c r="Q84" s="13"/>
      <c r="R84" s="13"/>
    </row>
    <row r="85" spans="1:18" ht="15.75">
      <c r="A85" s="291" t="s">
        <v>224</v>
      </c>
      <c r="B85" s="291"/>
      <c r="C85" s="291"/>
      <c r="D85" s="292" t="s">
        <v>232</v>
      </c>
      <c r="E85" s="291"/>
      <c r="F85" s="293"/>
      <c r="G85" s="307"/>
      <c r="H85" s="308"/>
      <c r="I85" s="308"/>
      <c r="J85" s="342"/>
      <c r="K85" s="34"/>
      <c r="L85" s="34"/>
      <c r="M85" s="23"/>
      <c r="N85" s="23"/>
      <c r="Q85" s="13"/>
      <c r="R85" s="13"/>
    </row>
    <row r="86" spans="1:18" ht="31.5">
      <c r="A86" s="295" t="s">
        <v>225</v>
      </c>
      <c r="B86" s="295" t="s">
        <v>575</v>
      </c>
      <c r="C86" s="295"/>
      <c r="D86" s="296" t="s">
        <v>119</v>
      </c>
      <c r="E86" s="295" t="s">
        <v>20</v>
      </c>
      <c r="F86" s="298">
        <f>'Memoria calculo '!J296</f>
        <v>1494.16</v>
      </c>
      <c r="G86" s="314">
        <f>$G$36</f>
        <v>59.21</v>
      </c>
      <c r="H86" s="309">
        <f>G86*(1+$I$12)</f>
        <v>71.849999999999994</v>
      </c>
      <c r="I86" s="300">
        <f>F86*H86</f>
        <v>107355.4</v>
      </c>
      <c r="J86" s="342"/>
      <c r="K86" s="34"/>
      <c r="L86" s="34"/>
      <c r="M86" s="23"/>
      <c r="N86" s="23"/>
      <c r="Q86" s="13"/>
      <c r="R86" s="13"/>
    </row>
    <row r="87" spans="1:18" ht="15.75">
      <c r="A87" s="310" t="s">
        <v>243</v>
      </c>
      <c r="B87" s="310"/>
      <c r="C87" s="310"/>
      <c r="D87" s="311" t="s">
        <v>30</v>
      </c>
      <c r="E87" s="297"/>
      <c r="F87" s="298"/>
      <c r="G87" s="312"/>
      <c r="H87" s="299"/>
      <c r="I87" s="300"/>
      <c r="J87" s="342"/>
      <c r="K87" s="34"/>
      <c r="L87" s="34"/>
      <c r="M87" s="23"/>
      <c r="N87" s="23"/>
      <c r="Q87" s="13"/>
      <c r="R87" s="13"/>
    </row>
    <row r="88" spans="1:18" ht="15.75">
      <c r="A88" s="295" t="s">
        <v>244</v>
      </c>
      <c r="B88" s="295" t="s">
        <v>35</v>
      </c>
      <c r="C88" s="295">
        <v>96995</v>
      </c>
      <c r="D88" s="296" t="s">
        <v>142</v>
      </c>
      <c r="E88" s="297" t="s">
        <v>36</v>
      </c>
      <c r="F88" s="298">
        <f>'Memoria calculo '!J303</f>
        <v>16.809999999999999</v>
      </c>
      <c r="G88" s="299">
        <f>$G$38</f>
        <v>33.65</v>
      </c>
      <c r="H88" s="309">
        <f>G88*(1+$I$12)</f>
        <v>40.83</v>
      </c>
      <c r="I88" s="300">
        <f t="shared" ref="I88:I90" si="11">F88*H88</f>
        <v>686.35</v>
      </c>
      <c r="J88" s="345"/>
      <c r="K88" s="34"/>
      <c r="L88" s="34"/>
      <c r="M88" s="23"/>
      <c r="N88" s="23"/>
      <c r="Q88" s="13"/>
      <c r="R88" s="13"/>
    </row>
    <row r="89" spans="1:18" ht="47.25">
      <c r="A89" s="295" t="s">
        <v>245</v>
      </c>
      <c r="B89" s="295" t="s">
        <v>35</v>
      </c>
      <c r="C89" s="295">
        <v>94263</v>
      </c>
      <c r="D89" s="296" t="s">
        <v>184</v>
      </c>
      <c r="E89" s="295" t="s">
        <v>2</v>
      </c>
      <c r="F89" s="298">
        <f>'Memoria calculo '!J308</f>
        <v>373.54</v>
      </c>
      <c r="G89" s="299">
        <f>$G$39</f>
        <v>20.95</v>
      </c>
      <c r="H89" s="309">
        <f>G89*(1+$I$12)</f>
        <v>25.42</v>
      </c>
      <c r="I89" s="300">
        <f t="shared" si="11"/>
        <v>9495.39</v>
      </c>
      <c r="J89" s="363"/>
      <c r="K89" s="34"/>
      <c r="L89" s="34"/>
      <c r="M89" s="23"/>
      <c r="N89" s="23"/>
      <c r="Q89" s="13"/>
      <c r="R89" s="13"/>
    </row>
    <row r="90" spans="1:18" ht="15.75">
      <c r="A90" s="295" t="s">
        <v>246</v>
      </c>
      <c r="B90" s="295" t="s">
        <v>35</v>
      </c>
      <c r="C90" s="295">
        <v>83693</v>
      </c>
      <c r="D90" s="296" t="s">
        <v>143</v>
      </c>
      <c r="E90" s="295" t="s">
        <v>20</v>
      </c>
      <c r="F90" s="298">
        <f>'Memoria calculo '!J314</f>
        <v>104.59</v>
      </c>
      <c r="G90" s="299">
        <f>$G$40</f>
        <v>3.1</v>
      </c>
      <c r="H90" s="309">
        <f>G90*(1+$I$12)</f>
        <v>3.76</v>
      </c>
      <c r="I90" s="300">
        <f t="shared" si="11"/>
        <v>393.26</v>
      </c>
      <c r="J90" s="363"/>
      <c r="K90" s="34"/>
      <c r="L90" s="34"/>
      <c r="M90" s="23"/>
      <c r="N90" s="23"/>
      <c r="Q90" s="13"/>
      <c r="R90" s="13"/>
    </row>
    <row r="91" spans="1:18" ht="15.75">
      <c r="A91" s="295"/>
      <c r="B91" s="295"/>
      <c r="C91" s="295"/>
      <c r="D91" s="301" t="s">
        <v>21</v>
      </c>
      <c r="E91" s="297"/>
      <c r="F91" s="298"/>
      <c r="G91" s="312"/>
      <c r="H91" s="299"/>
      <c r="I91" s="306">
        <f>SUM(I86:I90)</f>
        <v>117930.4</v>
      </c>
      <c r="J91" s="342"/>
      <c r="K91" s="34"/>
      <c r="L91" s="34"/>
      <c r="M91" s="23"/>
      <c r="N91" s="23"/>
      <c r="Q91" s="13"/>
      <c r="R91" s="13"/>
    </row>
    <row r="92" spans="1:18" ht="15.75">
      <c r="A92" s="291" t="s">
        <v>226</v>
      </c>
      <c r="B92" s="291"/>
      <c r="C92" s="291"/>
      <c r="D92" s="292" t="s">
        <v>27</v>
      </c>
      <c r="E92" s="291"/>
      <c r="F92" s="293"/>
      <c r="G92" s="307"/>
      <c r="H92" s="308"/>
      <c r="I92" s="308"/>
      <c r="J92" s="342"/>
      <c r="K92" s="34"/>
      <c r="L92" s="34"/>
      <c r="M92" s="23"/>
      <c r="N92" s="23"/>
      <c r="Q92" s="13"/>
      <c r="R92" s="13"/>
    </row>
    <row r="93" spans="1:18" ht="15.75">
      <c r="A93" s="295" t="s">
        <v>227</v>
      </c>
      <c r="B93" s="295" t="s">
        <v>568</v>
      </c>
      <c r="C93" s="295">
        <v>5157</v>
      </c>
      <c r="D93" s="313" t="s">
        <v>174</v>
      </c>
      <c r="E93" s="297" t="s">
        <v>370</v>
      </c>
      <c r="F93" s="298">
        <f>'Memoria calculo '!J321</f>
        <v>2</v>
      </c>
      <c r="G93" s="299">
        <f>$G$43</f>
        <v>2.2999999999999998</v>
      </c>
      <c r="H93" s="309">
        <f>G93*(1+$I$12)</f>
        <v>2.79</v>
      </c>
      <c r="I93" s="300">
        <f t="shared" ref="I93" si="12">F93*H93</f>
        <v>5.58</v>
      </c>
      <c r="J93" s="342"/>
      <c r="K93" s="34"/>
      <c r="L93" s="34"/>
      <c r="M93" s="24"/>
      <c r="N93" s="23"/>
      <c r="Q93" s="13"/>
      <c r="R93" s="13"/>
    </row>
    <row r="94" spans="1:18" ht="31.5">
      <c r="A94" s="295" t="s">
        <v>433</v>
      </c>
      <c r="B94" s="295" t="s">
        <v>423</v>
      </c>
      <c r="C94" s="295">
        <v>5213440</v>
      </c>
      <c r="D94" s="296" t="s">
        <v>424</v>
      </c>
      <c r="E94" s="297" t="s">
        <v>370</v>
      </c>
      <c r="F94" s="372">
        <f>'Memoria calculo '!J326</f>
        <v>1</v>
      </c>
      <c r="G94" s="373">
        <f>$G$44</f>
        <v>160.13</v>
      </c>
      <c r="H94" s="309">
        <f t="shared" ref="H94:H96" si="13">G94*(1+$I$12)</f>
        <v>194.32</v>
      </c>
      <c r="I94" s="300">
        <f t="shared" ref="I94:I96" si="14">F94*H94</f>
        <v>194.32</v>
      </c>
      <c r="J94" s="342"/>
      <c r="K94" s="34"/>
      <c r="L94" s="34"/>
      <c r="M94" s="24"/>
      <c r="N94" s="23"/>
      <c r="Q94" s="13"/>
      <c r="R94" s="13"/>
    </row>
    <row r="95" spans="1:18" ht="31.5">
      <c r="A95" s="295" t="s">
        <v>434</v>
      </c>
      <c r="B95" s="295" t="s">
        <v>423</v>
      </c>
      <c r="C95" s="295">
        <v>5216111</v>
      </c>
      <c r="D95" s="296" t="s">
        <v>426</v>
      </c>
      <c r="E95" s="297" t="s">
        <v>370</v>
      </c>
      <c r="F95" s="372">
        <f>'Memoria calculo '!J332</f>
        <v>1</v>
      </c>
      <c r="G95" s="373">
        <f>$G$45</f>
        <v>122.04</v>
      </c>
      <c r="H95" s="309">
        <f t="shared" si="13"/>
        <v>148.1</v>
      </c>
      <c r="I95" s="300">
        <f t="shared" si="14"/>
        <v>148.1</v>
      </c>
      <c r="J95" s="342"/>
      <c r="K95" s="34"/>
      <c r="L95" s="34"/>
      <c r="M95" s="24"/>
      <c r="N95" s="23"/>
      <c r="Q95" s="13"/>
      <c r="R95" s="13"/>
    </row>
    <row r="96" spans="1:18" ht="15.75">
      <c r="A96" s="295" t="s">
        <v>435</v>
      </c>
      <c r="B96" s="295" t="s">
        <v>35</v>
      </c>
      <c r="C96" s="295" t="s">
        <v>428</v>
      </c>
      <c r="D96" s="313" t="s">
        <v>429</v>
      </c>
      <c r="E96" s="297" t="s">
        <v>370</v>
      </c>
      <c r="F96" s="372">
        <f>'Memoria calculo '!J338</f>
        <v>2</v>
      </c>
      <c r="G96" s="373">
        <f>$G$46</f>
        <v>93.03</v>
      </c>
      <c r="H96" s="309">
        <f t="shared" si="13"/>
        <v>112.89</v>
      </c>
      <c r="I96" s="300">
        <f t="shared" si="14"/>
        <v>225.78</v>
      </c>
      <c r="J96" s="342"/>
      <c r="K96" s="34"/>
      <c r="L96" s="34"/>
      <c r="M96" s="24"/>
      <c r="N96" s="23"/>
      <c r="Q96" s="13"/>
      <c r="R96" s="13"/>
    </row>
    <row r="97" spans="1:18" ht="15.75">
      <c r="A97" s="315"/>
      <c r="B97" s="315"/>
      <c r="C97" s="315"/>
      <c r="D97" s="316" t="s">
        <v>21</v>
      </c>
      <c r="E97" s="317"/>
      <c r="F97" s="318"/>
      <c r="G97" s="319"/>
      <c r="H97" s="320"/>
      <c r="I97" s="321">
        <f>SUM(I93:I96)</f>
        <v>573.78</v>
      </c>
      <c r="J97" s="344"/>
      <c r="K97" s="34"/>
      <c r="L97" s="35"/>
      <c r="M97" s="23"/>
      <c r="N97" s="23"/>
      <c r="Q97" s="13"/>
      <c r="R97" s="13"/>
    </row>
    <row r="98" spans="1:18" ht="15.75">
      <c r="A98" s="132"/>
      <c r="B98" s="610"/>
      <c r="C98" s="610"/>
      <c r="D98" s="611"/>
      <c r="E98" s="612"/>
      <c r="F98" s="613"/>
      <c r="G98" s="614"/>
      <c r="H98" s="579" t="s">
        <v>384</v>
      </c>
      <c r="I98" s="615">
        <f>SUM(I78:I97)/2</f>
        <v>120477.55</v>
      </c>
      <c r="J98" s="563">
        <f>'Planilha Desonerado'!I98</f>
        <v>121601.45</v>
      </c>
      <c r="K98" s="34"/>
      <c r="L98" s="34"/>
      <c r="M98" s="23"/>
      <c r="N98" s="23"/>
      <c r="Q98" s="13"/>
      <c r="R98" s="13"/>
    </row>
    <row r="99" spans="1:18" ht="15.75" customHeight="1">
      <c r="A99" s="823" t="s">
        <v>561</v>
      </c>
      <c r="B99" s="824"/>
      <c r="C99" s="824"/>
      <c r="D99" s="824"/>
      <c r="E99" s="824"/>
      <c r="F99" s="824"/>
      <c r="G99" s="824"/>
      <c r="H99" s="824"/>
      <c r="I99" s="825"/>
      <c r="J99" s="563"/>
      <c r="K99" s="34"/>
      <c r="L99" s="34"/>
      <c r="M99" s="23"/>
      <c r="N99" s="23"/>
      <c r="Q99" s="13"/>
      <c r="R99" s="13"/>
    </row>
    <row r="100" spans="1:18" ht="15.75">
      <c r="A100" s="291" t="s">
        <v>228</v>
      </c>
      <c r="B100" s="291"/>
      <c r="C100" s="291"/>
      <c r="D100" s="292" t="s">
        <v>257</v>
      </c>
      <c r="E100" s="291"/>
      <c r="F100" s="293"/>
      <c r="G100" s="307"/>
      <c r="H100" s="308"/>
      <c r="I100" s="308"/>
      <c r="J100" s="563"/>
      <c r="K100" s="34"/>
      <c r="L100" s="34"/>
      <c r="M100" s="23"/>
      <c r="N100" s="23"/>
      <c r="Q100" s="13"/>
      <c r="R100" s="13"/>
    </row>
    <row r="101" spans="1:18" ht="15.75">
      <c r="A101" s="310" t="s">
        <v>233</v>
      </c>
      <c r="B101" s="310"/>
      <c r="C101" s="310"/>
      <c r="D101" s="311" t="s">
        <v>7</v>
      </c>
      <c r="E101" s="297"/>
      <c r="F101" s="298"/>
      <c r="G101" s="312"/>
      <c r="H101" s="299"/>
      <c r="I101" s="300"/>
      <c r="J101" s="563"/>
      <c r="K101" s="34"/>
      <c r="L101" s="34"/>
      <c r="M101" s="23"/>
      <c r="N101" s="23"/>
      <c r="Q101" s="13"/>
      <c r="R101" s="13"/>
    </row>
    <row r="102" spans="1:18" ht="15.75">
      <c r="A102" s="310" t="s">
        <v>247</v>
      </c>
      <c r="B102" s="310"/>
      <c r="C102" s="310"/>
      <c r="D102" s="311" t="s">
        <v>40</v>
      </c>
      <c r="E102" s="297"/>
      <c r="F102" s="298"/>
      <c r="G102" s="312"/>
      <c r="H102" s="299"/>
      <c r="I102" s="300"/>
      <c r="J102" s="563"/>
      <c r="K102" s="34"/>
      <c r="L102" s="34"/>
      <c r="M102" s="23"/>
      <c r="N102" s="23"/>
      <c r="Q102" s="13"/>
      <c r="R102" s="13"/>
    </row>
    <row r="103" spans="1:18" ht="15.75">
      <c r="A103" s="295" t="s">
        <v>248</v>
      </c>
      <c r="B103" s="295" t="s">
        <v>35</v>
      </c>
      <c r="C103" s="295">
        <v>78472</v>
      </c>
      <c r="D103" s="313" t="s">
        <v>117</v>
      </c>
      <c r="E103" s="297" t="s">
        <v>20</v>
      </c>
      <c r="F103" s="298">
        <f>'Memoria calculo '!J351</f>
        <v>1743.78</v>
      </c>
      <c r="G103" s="299">
        <f>$G$28</f>
        <v>0.35</v>
      </c>
      <c r="H103" s="309">
        <f>G103*(1+$I$12)</f>
        <v>0.42</v>
      </c>
      <c r="I103" s="300">
        <f>F103*H103</f>
        <v>732.39</v>
      </c>
      <c r="J103" s="563"/>
      <c r="K103" s="34"/>
      <c r="L103" s="34"/>
      <c r="M103" s="23"/>
      <c r="N103" s="23"/>
      <c r="Q103" s="13"/>
      <c r="R103" s="13"/>
    </row>
    <row r="104" spans="1:18" ht="15.75">
      <c r="A104" s="310" t="s">
        <v>234</v>
      </c>
      <c r="B104" s="310"/>
      <c r="C104" s="310"/>
      <c r="D104" s="311" t="s">
        <v>41</v>
      </c>
      <c r="E104" s="297"/>
      <c r="F104" s="298"/>
      <c r="G104" s="312"/>
      <c r="H104" s="299"/>
      <c r="I104" s="300"/>
      <c r="J104" s="563"/>
      <c r="K104" s="34"/>
      <c r="L104" s="34"/>
      <c r="M104" s="23"/>
      <c r="N104" s="23"/>
      <c r="Q104" s="13"/>
      <c r="R104" s="13"/>
    </row>
    <row r="105" spans="1:18" ht="15.75">
      <c r="A105" s="295" t="s">
        <v>235</v>
      </c>
      <c r="B105" s="295" t="s">
        <v>35</v>
      </c>
      <c r="C105" s="295" t="s">
        <v>163</v>
      </c>
      <c r="D105" s="296" t="s">
        <v>164</v>
      </c>
      <c r="E105" s="297" t="s">
        <v>36</v>
      </c>
      <c r="F105" s="298">
        <f>'Memoria calculo '!J383</f>
        <v>257.18</v>
      </c>
      <c r="G105" s="299">
        <f>$G$30</f>
        <v>1.41</v>
      </c>
      <c r="H105" s="309">
        <f>G105*(1+$I$12)</f>
        <v>1.71</v>
      </c>
      <c r="I105" s="300">
        <f>F105*H105</f>
        <v>439.78</v>
      </c>
      <c r="J105" s="563"/>
      <c r="K105" s="34"/>
      <c r="L105" s="34"/>
      <c r="M105" s="23"/>
      <c r="N105" s="23"/>
      <c r="Q105" s="13"/>
      <c r="R105" s="13"/>
    </row>
    <row r="106" spans="1:18" ht="15.75">
      <c r="A106" s="310" t="s">
        <v>249</v>
      </c>
      <c r="B106" s="310"/>
      <c r="C106" s="310"/>
      <c r="D106" s="311" t="s">
        <v>39</v>
      </c>
      <c r="E106" s="297"/>
      <c r="F106" s="298"/>
      <c r="G106" s="312"/>
      <c r="H106" s="299"/>
      <c r="I106" s="300"/>
      <c r="J106" s="563"/>
      <c r="K106" s="34"/>
      <c r="L106" s="34"/>
      <c r="M106" s="23"/>
      <c r="N106" s="23"/>
      <c r="Q106" s="13"/>
      <c r="R106" s="13"/>
    </row>
    <row r="107" spans="1:18" ht="31.5">
      <c r="A107" s="295" t="s">
        <v>250</v>
      </c>
      <c r="B107" s="295" t="s">
        <v>35</v>
      </c>
      <c r="C107" s="295" t="s">
        <v>37</v>
      </c>
      <c r="D107" s="296" t="s">
        <v>118</v>
      </c>
      <c r="E107" s="295" t="s">
        <v>36</v>
      </c>
      <c r="F107" s="298">
        <f>'Memoria calculo '!J388</f>
        <v>288.77999999999997</v>
      </c>
      <c r="G107" s="299">
        <f>$G$57</f>
        <v>1.62</v>
      </c>
      <c r="H107" s="309">
        <f>G107*(1+$I$12)</f>
        <v>1.97</v>
      </c>
      <c r="I107" s="300">
        <f>F107*H107</f>
        <v>568.9</v>
      </c>
      <c r="J107" s="563"/>
      <c r="K107" s="34"/>
      <c r="L107" s="34"/>
      <c r="M107" s="23"/>
      <c r="N107" s="23"/>
      <c r="Q107" s="13"/>
      <c r="R107" s="13"/>
    </row>
    <row r="108" spans="1:18" ht="31.5">
      <c r="A108" s="295" t="s">
        <v>251</v>
      </c>
      <c r="B108" s="295" t="s">
        <v>35</v>
      </c>
      <c r="C108" s="295">
        <v>95427</v>
      </c>
      <c r="D108" s="296" t="s">
        <v>439</v>
      </c>
      <c r="E108" s="295" t="s">
        <v>38</v>
      </c>
      <c r="F108" s="298">
        <f>'Memoria calculo '!J393</f>
        <v>2223.61</v>
      </c>
      <c r="G108" s="299">
        <f>$G$58</f>
        <v>0.6</v>
      </c>
      <c r="H108" s="309">
        <f>G108*(1+$I$12)</f>
        <v>0.73</v>
      </c>
      <c r="I108" s="300">
        <f>F108*H108</f>
        <v>1623.24</v>
      </c>
      <c r="J108" s="563"/>
      <c r="K108" s="34"/>
      <c r="L108" s="34"/>
      <c r="M108" s="23"/>
      <c r="N108" s="23"/>
      <c r="Q108" s="13"/>
      <c r="R108" s="13"/>
    </row>
    <row r="109" spans="1:18" ht="15.75">
      <c r="A109" s="295"/>
      <c r="B109" s="295"/>
      <c r="C109" s="295"/>
      <c r="D109" s="301" t="s">
        <v>21</v>
      </c>
      <c r="E109" s="295"/>
      <c r="F109" s="298"/>
      <c r="G109" s="299"/>
      <c r="H109" s="299"/>
      <c r="I109" s="304">
        <f>SUM(I103:I108)</f>
        <v>3364.31</v>
      </c>
      <c r="J109" s="563"/>
      <c r="K109" s="34"/>
      <c r="L109" s="34"/>
      <c r="M109" s="23"/>
      <c r="N109" s="23"/>
      <c r="Q109" s="13"/>
      <c r="R109" s="13"/>
    </row>
    <row r="110" spans="1:18" ht="15.75">
      <c r="A110" s="291" t="s">
        <v>236</v>
      </c>
      <c r="B110" s="291"/>
      <c r="C110" s="291"/>
      <c r="D110" s="292" t="s">
        <v>232</v>
      </c>
      <c r="E110" s="291"/>
      <c r="F110" s="293"/>
      <c r="G110" s="307"/>
      <c r="H110" s="308"/>
      <c r="I110" s="308"/>
      <c r="J110" s="563"/>
      <c r="K110" s="34"/>
      <c r="L110" s="34"/>
      <c r="M110" s="23"/>
      <c r="N110" s="23"/>
      <c r="Q110" s="13"/>
      <c r="R110" s="13"/>
    </row>
    <row r="111" spans="1:18" ht="31.5">
      <c r="A111" s="295" t="s">
        <v>252</v>
      </c>
      <c r="B111" s="295" t="s">
        <v>575</v>
      </c>
      <c r="C111" s="295"/>
      <c r="D111" s="296" t="s">
        <v>119</v>
      </c>
      <c r="E111" s="295" t="s">
        <v>20</v>
      </c>
      <c r="F111" s="298">
        <f>'Memoria calculo '!J400</f>
        <v>1743.78</v>
      </c>
      <c r="G111" s="314">
        <f>$G$36</f>
        <v>59.21</v>
      </c>
      <c r="H111" s="309">
        <f>G111*(1+$I$12)</f>
        <v>71.849999999999994</v>
      </c>
      <c r="I111" s="300">
        <f>F111*H111</f>
        <v>125290.59</v>
      </c>
      <c r="J111" s="563"/>
      <c r="K111" s="34"/>
      <c r="L111" s="34"/>
      <c r="M111" s="23"/>
      <c r="N111" s="23"/>
      <c r="Q111" s="13"/>
      <c r="R111" s="13"/>
    </row>
    <row r="112" spans="1:18" ht="15.75">
      <c r="A112" s="310" t="s">
        <v>253</v>
      </c>
      <c r="B112" s="310"/>
      <c r="C112" s="310"/>
      <c r="D112" s="311" t="s">
        <v>30</v>
      </c>
      <c r="E112" s="297"/>
      <c r="F112" s="298"/>
      <c r="G112" s="312"/>
      <c r="H112" s="299"/>
      <c r="I112" s="300"/>
      <c r="J112" s="563"/>
      <c r="K112" s="34"/>
      <c r="L112" s="34"/>
      <c r="M112" s="23"/>
      <c r="N112" s="23"/>
      <c r="Q112" s="13"/>
      <c r="R112" s="13"/>
    </row>
    <row r="113" spans="1:18" ht="15.75">
      <c r="A113" s="295" t="s">
        <v>254</v>
      </c>
      <c r="B113" s="295" t="s">
        <v>35</v>
      </c>
      <c r="C113" s="295">
        <v>96995</v>
      </c>
      <c r="D113" s="296" t="s">
        <v>142</v>
      </c>
      <c r="E113" s="297" t="s">
        <v>36</v>
      </c>
      <c r="F113" s="298">
        <f>'Memoria calculo '!J407</f>
        <v>26.16</v>
      </c>
      <c r="G113" s="299">
        <f>$G$38</f>
        <v>33.65</v>
      </c>
      <c r="H113" s="309">
        <f>G113*(1+$I$12)</f>
        <v>40.83</v>
      </c>
      <c r="I113" s="300">
        <f t="shared" ref="I113:I115" si="15">F113*H113</f>
        <v>1068.1099999999999</v>
      </c>
      <c r="J113" s="563"/>
      <c r="K113" s="34"/>
      <c r="L113" s="34"/>
      <c r="M113" s="23"/>
      <c r="N113" s="23"/>
      <c r="Q113" s="13"/>
      <c r="R113" s="13"/>
    </row>
    <row r="114" spans="1:18" ht="47.25">
      <c r="A114" s="295" t="s">
        <v>255</v>
      </c>
      <c r="B114" s="295" t="s">
        <v>35</v>
      </c>
      <c r="C114" s="295">
        <v>94263</v>
      </c>
      <c r="D114" s="296" t="s">
        <v>184</v>
      </c>
      <c r="E114" s="295" t="s">
        <v>2</v>
      </c>
      <c r="F114" s="298">
        <f>'Memoria calculo '!J412</f>
        <v>581.26</v>
      </c>
      <c r="G114" s="299">
        <f>$G$39</f>
        <v>20.95</v>
      </c>
      <c r="H114" s="309">
        <f>G114*(1+$I$12)</f>
        <v>25.42</v>
      </c>
      <c r="I114" s="300">
        <f t="shared" si="15"/>
        <v>14775.63</v>
      </c>
      <c r="J114" s="563"/>
      <c r="K114" s="34"/>
      <c r="L114" s="34"/>
      <c r="M114" s="23"/>
      <c r="N114" s="23"/>
      <c r="Q114" s="13"/>
      <c r="R114" s="13"/>
    </row>
    <row r="115" spans="1:18" ht="15.75">
      <c r="A115" s="295" t="s">
        <v>256</v>
      </c>
      <c r="B115" s="295" t="s">
        <v>35</v>
      </c>
      <c r="C115" s="295">
        <v>83693</v>
      </c>
      <c r="D115" s="296" t="s">
        <v>143</v>
      </c>
      <c r="E115" s="295" t="s">
        <v>20</v>
      </c>
      <c r="F115" s="298">
        <f>'Memoria calculo '!J418</f>
        <v>162.75</v>
      </c>
      <c r="G115" s="299">
        <f>$G$40</f>
        <v>3.1</v>
      </c>
      <c r="H115" s="309">
        <f>G115*(1+$I$12)</f>
        <v>3.76</v>
      </c>
      <c r="I115" s="300">
        <f t="shared" si="15"/>
        <v>611.94000000000005</v>
      </c>
      <c r="J115" s="563"/>
      <c r="K115" s="34"/>
      <c r="L115" s="34"/>
      <c r="M115" s="23"/>
      <c r="N115" s="23"/>
      <c r="Q115" s="13"/>
      <c r="R115" s="13"/>
    </row>
    <row r="116" spans="1:18" ht="15.75">
      <c r="A116" s="295"/>
      <c r="B116" s="295"/>
      <c r="C116" s="295"/>
      <c r="D116" s="301" t="s">
        <v>21</v>
      </c>
      <c r="E116" s="297"/>
      <c r="F116" s="298"/>
      <c r="G116" s="312"/>
      <c r="H116" s="299"/>
      <c r="I116" s="306">
        <f>SUM(I111:I115)</f>
        <v>141746.26999999999</v>
      </c>
      <c r="J116" s="563"/>
      <c r="K116" s="34"/>
      <c r="L116" s="34"/>
      <c r="M116" s="23"/>
      <c r="N116" s="23"/>
      <c r="Q116" s="13"/>
      <c r="R116" s="13"/>
    </row>
    <row r="117" spans="1:18" ht="15.75">
      <c r="A117" s="291" t="s">
        <v>229</v>
      </c>
      <c r="B117" s="291"/>
      <c r="C117" s="291"/>
      <c r="D117" s="292" t="s">
        <v>27</v>
      </c>
      <c r="E117" s="291"/>
      <c r="F117" s="293"/>
      <c r="G117" s="307"/>
      <c r="H117" s="308"/>
      <c r="I117" s="308"/>
      <c r="J117" s="563"/>
      <c r="K117" s="34"/>
      <c r="L117" s="34"/>
      <c r="M117" s="23"/>
      <c r="N117" s="23"/>
      <c r="Q117" s="13"/>
      <c r="R117" s="13"/>
    </row>
    <row r="118" spans="1:18" ht="15.75">
      <c r="A118" s="295" t="s">
        <v>230</v>
      </c>
      <c r="B118" s="295" t="s">
        <v>568</v>
      </c>
      <c r="C118" s="295">
        <v>5157</v>
      </c>
      <c r="D118" s="313" t="s">
        <v>174</v>
      </c>
      <c r="E118" s="297" t="s">
        <v>370</v>
      </c>
      <c r="F118" s="298">
        <f>'Memoria calculo '!J425</f>
        <v>2</v>
      </c>
      <c r="G118" s="299">
        <f>$G$43</f>
        <v>2.2999999999999998</v>
      </c>
      <c r="H118" s="309">
        <f>G118*(1+$I$12)</f>
        <v>2.79</v>
      </c>
      <c r="I118" s="300">
        <f t="shared" ref="I118:I121" si="16">F118*H118</f>
        <v>5.58</v>
      </c>
      <c r="J118" s="563"/>
      <c r="K118" s="34"/>
      <c r="L118" s="34"/>
      <c r="M118" s="23"/>
      <c r="N118" s="23"/>
      <c r="Q118" s="13"/>
      <c r="R118" s="13"/>
    </row>
    <row r="119" spans="1:18" ht="31.5">
      <c r="A119" s="295" t="s">
        <v>436</v>
      </c>
      <c r="B119" s="295" t="s">
        <v>423</v>
      </c>
      <c r="C119" s="295">
        <v>5213440</v>
      </c>
      <c r="D119" s="296" t="s">
        <v>424</v>
      </c>
      <c r="E119" s="297" t="s">
        <v>370</v>
      </c>
      <c r="F119" s="372">
        <f>'Memoria calculo '!J430</f>
        <v>1</v>
      </c>
      <c r="G119" s="373">
        <f>$G$44</f>
        <v>160.13</v>
      </c>
      <c r="H119" s="309">
        <f t="shared" ref="H119:H121" si="17">G119*(1+$I$12)</f>
        <v>194.32</v>
      </c>
      <c r="I119" s="300">
        <f t="shared" si="16"/>
        <v>194.32</v>
      </c>
      <c r="J119" s="563"/>
      <c r="K119" s="34"/>
      <c r="L119" s="34"/>
      <c r="M119" s="23"/>
      <c r="N119" s="23"/>
      <c r="Q119" s="13"/>
      <c r="R119" s="13"/>
    </row>
    <row r="120" spans="1:18" ht="31.5">
      <c r="A120" s="295" t="s">
        <v>437</v>
      </c>
      <c r="B120" s="295" t="s">
        <v>423</v>
      </c>
      <c r="C120" s="295">
        <v>5216111</v>
      </c>
      <c r="D120" s="296" t="s">
        <v>426</v>
      </c>
      <c r="E120" s="297" t="s">
        <v>370</v>
      </c>
      <c r="F120" s="372">
        <f>'Memoria calculo '!J436</f>
        <v>1</v>
      </c>
      <c r="G120" s="373">
        <f>$G$45</f>
        <v>122.04</v>
      </c>
      <c r="H120" s="309">
        <f t="shared" si="17"/>
        <v>148.1</v>
      </c>
      <c r="I120" s="300">
        <f t="shared" si="16"/>
        <v>148.1</v>
      </c>
      <c r="J120" s="563"/>
      <c r="K120" s="34"/>
      <c r="L120" s="34"/>
      <c r="M120" s="23"/>
      <c r="N120" s="23"/>
      <c r="Q120" s="13"/>
      <c r="R120" s="13"/>
    </row>
    <row r="121" spans="1:18" ht="15.75">
      <c r="A121" s="295" t="s">
        <v>577</v>
      </c>
      <c r="B121" s="295" t="s">
        <v>35</v>
      </c>
      <c r="C121" s="295" t="s">
        <v>428</v>
      </c>
      <c r="D121" s="313" t="s">
        <v>429</v>
      </c>
      <c r="E121" s="297" t="s">
        <v>370</v>
      </c>
      <c r="F121" s="372">
        <f>'Memoria calculo '!J442</f>
        <v>1</v>
      </c>
      <c r="G121" s="373">
        <f>$G$46</f>
        <v>93.03</v>
      </c>
      <c r="H121" s="309">
        <f t="shared" si="17"/>
        <v>112.89</v>
      </c>
      <c r="I121" s="300">
        <f t="shared" si="16"/>
        <v>112.89</v>
      </c>
      <c r="J121" s="563"/>
      <c r="K121" s="34"/>
      <c r="L121" s="34"/>
      <c r="M121" s="23"/>
      <c r="N121" s="23"/>
      <c r="Q121" s="13"/>
      <c r="R121" s="13"/>
    </row>
    <row r="122" spans="1:18" ht="15.75">
      <c r="A122" s="315"/>
      <c r="B122" s="315"/>
      <c r="C122" s="315"/>
      <c r="D122" s="316" t="s">
        <v>21</v>
      </c>
      <c r="E122" s="317"/>
      <c r="F122" s="318"/>
      <c r="G122" s="319"/>
      <c r="H122" s="320"/>
      <c r="I122" s="321">
        <f>SUM(I118:I121)</f>
        <v>460.89</v>
      </c>
      <c r="J122" s="563"/>
      <c r="K122" s="34"/>
      <c r="L122" s="34"/>
      <c r="M122" s="23"/>
      <c r="N122" s="23"/>
      <c r="Q122" s="13"/>
      <c r="R122" s="13"/>
    </row>
    <row r="123" spans="1:18" ht="15.75">
      <c r="A123" s="132"/>
      <c r="B123" s="610"/>
      <c r="C123" s="610"/>
      <c r="D123" s="611"/>
      <c r="E123" s="612"/>
      <c r="F123" s="613"/>
      <c r="G123" s="614"/>
      <c r="H123" s="579" t="s">
        <v>564</v>
      </c>
      <c r="I123" s="615">
        <f>SUM(I103:I122)/2</f>
        <v>145571.47</v>
      </c>
      <c r="J123" s="563"/>
      <c r="K123" s="34"/>
      <c r="L123" s="34"/>
      <c r="M123" s="23"/>
      <c r="N123" s="23"/>
      <c r="Q123" s="13"/>
      <c r="R123" s="13"/>
    </row>
    <row r="124" spans="1:18" ht="15.75">
      <c r="A124" s="823" t="s">
        <v>562</v>
      </c>
      <c r="B124" s="824"/>
      <c r="C124" s="824"/>
      <c r="D124" s="824"/>
      <c r="E124" s="824"/>
      <c r="F124" s="824"/>
      <c r="G124" s="824"/>
      <c r="H124" s="824"/>
      <c r="I124" s="825"/>
      <c r="J124" s="563"/>
      <c r="K124" s="34"/>
      <c r="L124" s="34"/>
      <c r="M124" s="23"/>
      <c r="N124" s="23"/>
      <c r="Q124" s="13"/>
      <c r="R124" s="13"/>
    </row>
    <row r="125" spans="1:18" ht="15.75">
      <c r="A125" s="291" t="s">
        <v>237</v>
      </c>
      <c r="B125" s="291"/>
      <c r="C125" s="291"/>
      <c r="D125" s="292" t="s">
        <v>257</v>
      </c>
      <c r="E125" s="291"/>
      <c r="F125" s="293"/>
      <c r="G125" s="307"/>
      <c r="H125" s="308"/>
      <c r="I125" s="308"/>
      <c r="J125" s="563"/>
      <c r="K125" s="34"/>
      <c r="L125" s="34"/>
      <c r="M125" s="23"/>
      <c r="N125" s="23"/>
      <c r="Q125" s="13"/>
      <c r="R125" s="13"/>
    </row>
    <row r="126" spans="1:18" ht="15.75">
      <c r="A126" s="310" t="s">
        <v>238</v>
      </c>
      <c r="B126" s="310"/>
      <c r="C126" s="310"/>
      <c r="D126" s="311" t="s">
        <v>7</v>
      </c>
      <c r="E126" s="297"/>
      <c r="F126" s="298"/>
      <c r="G126" s="312"/>
      <c r="H126" s="299"/>
      <c r="I126" s="300"/>
      <c r="J126" s="563"/>
      <c r="K126" s="34"/>
      <c r="L126" s="34"/>
      <c r="M126" s="23"/>
      <c r="N126" s="23"/>
      <c r="Q126" s="13"/>
      <c r="R126" s="13"/>
    </row>
    <row r="127" spans="1:18" ht="15.75">
      <c r="A127" s="310" t="s">
        <v>578</v>
      </c>
      <c r="B127" s="310"/>
      <c r="C127" s="310"/>
      <c r="D127" s="311" t="s">
        <v>40</v>
      </c>
      <c r="E127" s="297"/>
      <c r="F127" s="298"/>
      <c r="G127" s="312"/>
      <c r="H127" s="299"/>
      <c r="I127" s="300"/>
      <c r="J127" s="563"/>
      <c r="K127" s="34"/>
      <c r="L127" s="34"/>
      <c r="M127" s="23"/>
      <c r="N127" s="23"/>
      <c r="Q127" s="13"/>
      <c r="R127" s="13"/>
    </row>
    <row r="128" spans="1:18" ht="15.75">
      <c r="A128" s="295" t="s">
        <v>579</v>
      </c>
      <c r="B128" s="295" t="s">
        <v>35</v>
      </c>
      <c r="C128" s="295">
        <v>78472</v>
      </c>
      <c r="D128" s="313" t="s">
        <v>117</v>
      </c>
      <c r="E128" s="297" t="s">
        <v>20</v>
      </c>
      <c r="F128" s="298">
        <f>'Memoria calculo '!J455</f>
        <v>1760.7</v>
      </c>
      <c r="G128" s="299">
        <f>$G$28</f>
        <v>0.35</v>
      </c>
      <c r="H128" s="309">
        <f>G128*(1+$I$12)</f>
        <v>0.42</v>
      </c>
      <c r="I128" s="300">
        <f>F128*H128</f>
        <v>739.49</v>
      </c>
      <c r="J128" s="563"/>
      <c r="K128" s="34"/>
      <c r="L128" s="34"/>
      <c r="M128" s="23"/>
      <c r="N128" s="23"/>
      <c r="Q128" s="13"/>
      <c r="R128" s="13"/>
    </row>
    <row r="129" spans="1:18" ht="15.75">
      <c r="A129" s="310" t="s">
        <v>239</v>
      </c>
      <c r="B129" s="310"/>
      <c r="C129" s="310"/>
      <c r="D129" s="311" t="s">
        <v>41</v>
      </c>
      <c r="E129" s="297"/>
      <c r="F129" s="298"/>
      <c r="G129" s="312"/>
      <c r="H129" s="299"/>
      <c r="I129" s="300"/>
      <c r="J129" s="563"/>
      <c r="K129" s="34"/>
      <c r="L129" s="34"/>
      <c r="M129" s="23"/>
      <c r="N129" s="23"/>
      <c r="Q129" s="13"/>
      <c r="R129" s="13"/>
    </row>
    <row r="130" spans="1:18" ht="15.75">
      <c r="A130" s="295" t="s">
        <v>382</v>
      </c>
      <c r="B130" s="295" t="s">
        <v>35</v>
      </c>
      <c r="C130" s="295" t="s">
        <v>163</v>
      </c>
      <c r="D130" s="296" t="s">
        <v>164</v>
      </c>
      <c r="E130" s="297" t="s">
        <v>36</v>
      </c>
      <c r="F130" s="298">
        <f>'Memoria calculo '!J487</f>
        <v>286.87</v>
      </c>
      <c r="G130" s="299">
        <f>$G$30</f>
        <v>1.41</v>
      </c>
      <c r="H130" s="309">
        <f>G130*(1+$I$12)</f>
        <v>1.71</v>
      </c>
      <c r="I130" s="300">
        <f>F130*H130</f>
        <v>490.55</v>
      </c>
      <c r="J130" s="563"/>
      <c r="K130" s="34"/>
      <c r="L130" s="34"/>
      <c r="M130" s="23"/>
      <c r="N130" s="23"/>
      <c r="Q130" s="13"/>
      <c r="R130" s="13"/>
    </row>
    <row r="131" spans="1:18" ht="15.75">
      <c r="A131" s="310" t="s">
        <v>580</v>
      </c>
      <c r="B131" s="310"/>
      <c r="C131" s="310"/>
      <c r="D131" s="311" t="s">
        <v>39</v>
      </c>
      <c r="E131" s="297"/>
      <c r="F131" s="298"/>
      <c r="G131" s="312"/>
      <c r="H131" s="299"/>
      <c r="I131" s="300"/>
      <c r="J131" s="563"/>
      <c r="K131" s="34"/>
      <c r="L131" s="34"/>
      <c r="M131" s="23"/>
      <c r="N131" s="23"/>
      <c r="Q131" s="13"/>
      <c r="R131" s="13"/>
    </row>
    <row r="132" spans="1:18" ht="31.5">
      <c r="A132" s="295" t="s">
        <v>581</v>
      </c>
      <c r="B132" s="295" t="s">
        <v>35</v>
      </c>
      <c r="C132" s="295" t="s">
        <v>37</v>
      </c>
      <c r="D132" s="296" t="s">
        <v>118</v>
      </c>
      <c r="E132" s="295" t="s">
        <v>36</v>
      </c>
      <c r="F132" s="298">
        <f>'Memoria calculo '!J492</f>
        <v>325.58</v>
      </c>
      <c r="G132" s="299">
        <f>$G$57</f>
        <v>1.62</v>
      </c>
      <c r="H132" s="309">
        <f>G132*(1+$I$12)</f>
        <v>1.97</v>
      </c>
      <c r="I132" s="300">
        <f>F132*H132</f>
        <v>641.39</v>
      </c>
      <c r="J132" s="563"/>
      <c r="K132" s="34"/>
      <c r="L132" s="34"/>
      <c r="M132" s="23"/>
      <c r="N132" s="23"/>
      <c r="Q132" s="13"/>
      <c r="R132" s="13"/>
    </row>
    <row r="133" spans="1:18" ht="31.5">
      <c r="A133" s="295" t="s">
        <v>582</v>
      </c>
      <c r="B133" s="295" t="s">
        <v>35</v>
      </c>
      <c r="C133" s="295">
        <v>95427</v>
      </c>
      <c r="D133" s="296" t="s">
        <v>439</v>
      </c>
      <c r="E133" s="295" t="s">
        <v>38</v>
      </c>
      <c r="F133" s="298">
        <f>'Memoria calculo '!J497</f>
        <v>2506.9699999999998</v>
      </c>
      <c r="G133" s="299">
        <f>$G$58</f>
        <v>0.6</v>
      </c>
      <c r="H133" s="309">
        <f>G133*(1+$I$12)</f>
        <v>0.73</v>
      </c>
      <c r="I133" s="300">
        <f>F133*H133</f>
        <v>1830.09</v>
      </c>
      <c r="J133" s="563"/>
      <c r="K133" s="34"/>
      <c r="L133" s="34"/>
      <c r="M133" s="23"/>
      <c r="N133" s="23"/>
      <c r="Q133" s="13"/>
      <c r="R133" s="13"/>
    </row>
    <row r="134" spans="1:18" ht="15.75">
      <c r="A134" s="295"/>
      <c r="B134" s="295"/>
      <c r="C134" s="295"/>
      <c r="D134" s="301" t="s">
        <v>21</v>
      </c>
      <c r="E134" s="295"/>
      <c r="F134" s="298"/>
      <c r="G134" s="299"/>
      <c r="H134" s="299"/>
      <c r="I134" s="304">
        <f>SUM(I128:I133)</f>
        <v>3701.52</v>
      </c>
      <c r="J134" s="563"/>
      <c r="K134" s="34"/>
      <c r="L134" s="34"/>
      <c r="M134" s="23"/>
      <c r="N134" s="23"/>
      <c r="Q134" s="13"/>
      <c r="R134" s="13"/>
    </row>
    <row r="135" spans="1:18" ht="15.75">
      <c r="A135" s="291" t="s">
        <v>240</v>
      </c>
      <c r="B135" s="291"/>
      <c r="C135" s="291"/>
      <c r="D135" s="292" t="s">
        <v>232</v>
      </c>
      <c r="E135" s="291"/>
      <c r="F135" s="293"/>
      <c r="G135" s="307"/>
      <c r="H135" s="308"/>
      <c r="I135" s="308"/>
      <c r="J135" s="563"/>
      <c r="K135" s="34"/>
      <c r="L135" s="34"/>
      <c r="M135" s="23"/>
      <c r="N135" s="23"/>
      <c r="Q135" s="13"/>
      <c r="R135" s="13"/>
    </row>
    <row r="136" spans="1:18" ht="31.5">
      <c r="A136" s="295" t="s">
        <v>241</v>
      </c>
      <c r="B136" s="295" t="s">
        <v>575</v>
      </c>
      <c r="C136" s="295"/>
      <c r="D136" s="296" t="s">
        <v>119</v>
      </c>
      <c r="E136" s="295" t="s">
        <v>20</v>
      </c>
      <c r="F136" s="298">
        <f>'Memoria calculo '!J504</f>
        <v>1760.7</v>
      </c>
      <c r="G136" s="314">
        <f>$G$36</f>
        <v>59.21</v>
      </c>
      <c r="H136" s="309">
        <f>G136*(1+$I$12)</f>
        <v>71.849999999999994</v>
      </c>
      <c r="I136" s="300">
        <f>F136*H136</f>
        <v>126506.3</v>
      </c>
      <c r="J136" s="563"/>
      <c r="K136" s="34"/>
      <c r="L136" s="34"/>
      <c r="M136" s="23"/>
      <c r="N136" s="23"/>
      <c r="Q136" s="13"/>
      <c r="R136" s="13"/>
    </row>
    <row r="137" spans="1:18" ht="15.75">
      <c r="A137" s="310" t="s">
        <v>242</v>
      </c>
      <c r="B137" s="310"/>
      <c r="C137" s="310"/>
      <c r="D137" s="311" t="s">
        <v>30</v>
      </c>
      <c r="E137" s="297"/>
      <c r="F137" s="298"/>
      <c r="G137" s="312"/>
      <c r="H137" s="299"/>
      <c r="I137" s="300"/>
      <c r="J137" s="563"/>
      <c r="K137" s="34"/>
      <c r="L137" s="34"/>
      <c r="M137" s="23"/>
      <c r="N137" s="23"/>
      <c r="Q137" s="13"/>
      <c r="R137" s="13"/>
    </row>
    <row r="138" spans="1:18" ht="15.75">
      <c r="A138" s="295" t="s">
        <v>583</v>
      </c>
      <c r="B138" s="295" t="s">
        <v>35</v>
      </c>
      <c r="C138" s="295">
        <v>96995</v>
      </c>
      <c r="D138" s="296" t="s">
        <v>142</v>
      </c>
      <c r="E138" s="297" t="s">
        <v>36</v>
      </c>
      <c r="F138" s="298">
        <f>'Memoria calculo '!J511</f>
        <v>26.41</v>
      </c>
      <c r="G138" s="299">
        <f>$G$38</f>
        <v>33.65</v>
      </c>
      <c r="H138" s="309">
        <f>G138*(1+$I$12)</f>
        <v>40.83</v>
      </c>
      <c r="I138" s="300">
        <f t="shared" ref="I138:I140" si="18">F138*H138</f>
        <v>1078.32</v>
      </c>
      <c r="J138" s="563"/>
      <c r="K138" s="34"/>
      <c r="L138" s="34"/>
      <c r="M138" s="23"/>
      <c r="N138" s="23"/>
      <c r="Q138" s="13"/>
      <c r="R138" s="13"/>
    </row>
    <row r="139" spans="1:18" ht="47.25">
      <c r="A139" s="295" t="s">
        <v>584</v>
      </c>
      <c r="B139" s="295" t="s">
        <v>35</v>
      </c>
      <c r="C139" s="295">
        <v>94263</v>
      </c>
      <c r="D139" s="296" t="s">
        <v>184</v>
      </c>
      <c r="E139" s="295" t="s">
        <v>2</v>
      </c>
      <c r="F139" s="298">
        <f>'Memoria calculo '!J516</f>
        <v>586.9</v>
      </c>
      <c r="G139" s="299">
        <f>$G$39</f>
        <v>20.95</v>
      </c>
      <c r="H139" s="309">
        <f>G139*(1+$I$12)</f>
        <v>25.42</v>
      </c>
      <c r="I139" s="300">
        <f t="shared" si="18"/>
        <v>14919</v>
      </c>
      <c r="J139" s="563"/>
      <c r="K139" s="34"/>
      <c r="L139" s="34"/>
      <c r="M139" s="23"/>
      <c r="N139" s="23"/>
      <c r="Q139" s="13"/>
      <c r="R139" s="13"/>
    </row>
    <row r="140" spans="1:18" ht="15.75">
      <c r="A140" s="295" t="s">
        <v>585</v>
      </c>
      <c r="B140" s="295" t="s">
        <v>35</v>
      </c>
      <c r="C140" s="295">
        <v>83693</v>
      </c>
      <c r="D140" s="296" t="s">
        <v>143</v>
      </c>
      <c r="E140" s="295" t="s">
        <v>20</v>
      </c>
      <c r="F140" s="298">
        <f>'Memoria calculo '!J522</f>
        <v>164.33</v>
      </c>
      <c r="G140" s="299">
        <f>$G$40</f>
        <v>3.1</v>
      </c>
      <c r="H140" s="309">
        <f>G140*(1+$I$12)</f>
        <v>3.76</v>
      </c>
      <c r="I140" s="300">
        <f t="shared" si="18"/>
        <v>617.88</v>
      </c>
      <c r="J140" s="563"/>
      <c r="K140" s="34"/>
      <c r="L140" s="34"/>
      <c r="M140" s="23"/>
      <c r="N140" s="23"/>
      <c r="Q140" s="13"/>
      <c r="R140" s="13"/>
    </row>
    <row r="141" spans="1:18" ht="15.75">
      <c r="A141" s="295"/>
      <c r="B141" s="295"/>
      <c r="C141" s="295"/>
      <c r="D141" s="301" t="s">
        <v>21</v>
      </c>
      <c r="E141" s="297"/>
      <c r="F141" s="298"/>
      <c r="G141" s="312"/>
      <c r="H141" s="299"/>
      <c r="I141" s="306">
        <f>SUM(I136:I140)</f>
        <v>143121.5</v>
      </c>
      <c r="J141" s="563"/>
      <c r="K141" s="34"/>
      <c r="L141" s="34"/>
      <c r="M141" s="23"/>
      <c r="N141" s="23"/>
      <c r="Q141" s="13"/>
      <c r="R141" s="13"/>
    </row>
    <row r="142" spans="1:18" ht="15.75">
      <c r="A142" s="291" t="s">
        <v>586</v>
      </c>
      <c r="B142" s="291"/>
      <c r="C142" s="291"/>
      <c r="D142" s="292" t="s">
        <v>27</v>
      </c>
      <c r="E142" s="291"/>
      <c r="F142" s="293"/>
      <c r="G142" s="307"/>
      <c r="H142" s="308"/>
      <c r="I142" s="308"/>
      <c r="J142" s="563"/>
      <c r="K142" s="34"/>
      <c r="L142" s="34"/>
      <c r="M142" s="23"/>
      <c r="N142" s="23"/>
      <c r="Q142" s="13"/>
      <c r="R142" s="13"/>
    </row>
    <row r="143" spans="1:18" ht="15.75">
      <c r="A143" s="295" t="s">
        <v>587</v>
      </c>
      <c r="B143" s="295" t="s">
        <v>568</v>
      </c>
      <c r="C143" s="295">
        <v>5157</v>
      </c>
      <c r="D143" s="313" t="s">
        <v>174</v>
      </c>
      <c r="E143" s="297" t="s">
        <v>370</v>
      </c>
      <c r="F143" s="298">
        <f>'Memoria calculo '!J529</f>
        <v>2</v>
      </c>
      <c r="G143" s="299">
        <f>$G$43</f>
        <v>2.2999999999999998</v>
      </c>
      <c r="H143" s="309">
        <f>G143*(1+$I$12)</f>
        <v>2.79</v>
      </c>
      <c r="I143" s="300">
        <f t="shared" ref="I143:I146" si="19">F143*H143</f>
        <v>5.58</v>
      </c>
      <c r="J143" s="563"/>
      <c r="K143" s="34"/>
      <c r="L143" s="34"/>
      <c r="M143" s="23"/>
      <c r="N143" s="23"/>
      <c r="Q143" s="13"/>
      <c r="R143" s="13"/>
    </row>
    <row r="144" spans="1:18" ht="31.5">
      <c r="A144" s="295" t="s">
        <v>588</v>
      </c>
      <c r="B144" s="295" t="s">
        <v>423</v>
      </c>
      <c r="C144" s="295">
        <v>5213440</v>
      </c>
      <c r="D144" s="296" t="s">
        <v>424</v>
      </c>
      <c r="E144" s="297" t="s">
        <v>370</v>
      </c>
      <c r="F144" s="372">
        <f>'Memoria calculo '!J534</f>
        <v>1</v>
      </c>
      <c r="G144" s="373">
        <f>$G$44</f>
        <v>160.13</v>
      </c>
      <c r="H144" s="309">
        <f t="shared" ref="H144:H146" si="20">G144*(1+$I$12)</f>
        <v>194.32</v>
      </c>
      <c r="I144" s="300">
        <f t="shared" si="19"/>
        <v>194.32</v>
      </c>
      <c r="J144" s="563"/>
      <c r="K144" s="34"/>
      <c r="L144" s="34"/>
      <c r="M144" s="23"/>
      <c r="N144" s="23"/>
      <c r="Q144" s="13"/>
      <c r="R144" s="13"/>
    </row>
    <row r="145" spans="1:18" ht="31.5">
      <c r="A145" s="295" t="s">
        <v>589</v>
      </c>
      <c r="B145" s="295" t="s">
        <v>423</v>
      </c>
      <c r="C145" s="295">
        <v>5216111</v>
      </c>
      <c r="D145" s="296" t="s">
        <v>426</v>
      </c>
      <c r="E145" s="297" t="s">
        <v>370</v>
      </c>
      <c r="F145" s="372">
        <f>'Memoria calculo '!J540</f>
        <v>1</v>
      </c>
      <c r="G145" s="373">
        <f>$G$45</f>
        <v>122.04</v>
      </c>
      <c r="H145" s="309">
        <f t="shared" si="20"/>
        <v>148.1</v>
      </c>
      <c r="I145" s="300">
        <f t="shared" si="19"/>
        <v>148.1</v>
      </c>
      <c r="J145" s="563"/>
      <c r="K145" s="34"/>
      <c r="L145" s="34"/>
      <c r="M145" s="23"/>
      <c r="N145" s="23"/>
      <c r="Q145" s="13"/>
      <c r="R145" s="13"/>
    </row>
    <row r="146" spans="1:18" ht="15.75">
      <c r="A146" s="295" t="s">
        <v>590</v>
      </c>
      <c r="B146" s="295" t="s">
        <v>35</v>
      </c>
      <c r="C146" s="295" t="s">
        <v>428</v>
      </c>
      <c r="D146" s="313" t="s">
        <v>429</v>
      </c>
      <c r="E146" s="297" t="s">
        <v>370</v>
      </c>
      <c r="F146" s="372">
        <f>'Memoria calculo '!J546</f>
        <v>1</v>
      </c>
      <c r="G146" s="373">
        <f>$G$46</f>
        <v>93.03</v>
      </c>
      <c r="H146" s="309">
        <f t="shared" si="20"/>
        <v>112.89</v>
      </c>
      <c r="I146" s="300">
        <f t="shared" si="19"/>
        <v>112.89</v>
      </c>
      <c r="J146" s="563"/>
      <c r="K146" s="34"/>
      <c r="L146" s="34"/>
      <c r="M146" s="23"/>
      <c r="N146" s="23"/>
      <c r="Q146" s="13"/>
      <c r="R146" s="13"/>
    </row>
    <row r="147" spans="1:18" ht="15.75">
      <c r="A147" s="315"/>
      <c r="B147" s="315"/>
      <c r="C147" s="315"/>
      <c r="D147" s="316" t="s">
        <v>21</v>
      </c>
      <c r="E147" s="317"/>
      <c r="F147" s="318"/>
      <c r="G147" s="319"/>
      <c r="H147" s="320"/>
      <c r="I147" s="321">
        <f>SUM(I143:I146)</f>
        <v>460.89</v>
      </c>
      <c r="J147" s="563"/>
      <c r="K147" s="34"/>
      <c r="L147" s="34"/>
      <c r="M147" s="23"/>
      <c r="N147" s="23"/>
      <c r="Q147" s="13"/>
      <c r="R147" s="13"/>
    </row>
    <row r="148" spans="1:18" ht="15.75">
      <c r="A148" s="132"/>
      <c r="B148" s="610"/>
      <c r="C148" s="610"/>
      <c r="D148" s="611"/>
      <c r="E148" s="612"/>
      <c r="F148" s="613"/>
      <c r="G148" s="614"/>
      <c r="H148" s="579" t="s">
        <v>563</v>
      </c>
      <c r="I148" s="615">
        <f>SUM(I128:I147)/2</f>
        <v>147283.91</v>
      </c>
      <c r="J148" s="563"/>
      <c r="K148" s="34"/>
      <c r="L148" s="34"/>
      <c r="M148" s="23"/>
      <c r="N148" s="23"/>
      <c r="Q148" s="13"/>
      <c r="R148" s="13"/>
    </row>
    <row r="149" spans="1:18" ht="15.75" customHeight="1">
      <c r="A149" s="132"/>
      <c r="B149" s="610"/>
      <c r="C149" s="610"/>
      <c r="D149" s="611"/>
      <c r="E149" s="612"/>
      <c r="F149" s="613"/>
      <c r="G149" s="614"/>
      <c r="H149" s="616"/>
      <c r="I149" s="617"/>
      <c r="J149" s="342"/>
      <c r="K149" s="34"/>
      <c r="L149" s="34"/>
      <c r="M149" s="23"/>
      <c r="N149" s="23"/>
      <c r="Q149" s="13"/>
      <c r="R149" s="13"/>
    </row>
    <row r="150" spans="1:18">
      <c r="A150" s="10"/>
      <c r="B150" s="444"/>
      <c r="C150" s="444"/>
      <c r="D150" s="444"/>
      <c r="E150" s="444"/>
      <c r="F150" s="444"/>
      <c r="G150" s="444"/>
      <c r="H150" s="618"/>
      <c r="I150" s="619"/>
      <c r="J150" s="342"/>
      <c r="K150" s="34"/>
      <c r="L150" s="34"/>
      <c r="M150" s="25"/>
      <c r="N150" s="23"/>
      <c r="Q150" s="13"/>
      <c r="R150" s="13"/>
    </row>
    <row r="151" spans="1:18" ht="15.75">
      <c r="A151" s="76"/>
      <c r="B151" s="544"/>
      <c r="C151" s="544"/>
      <c r="D151" s="544"/>
      <c r="E151" s="544"/>
      <c r="F151" s="544"/>
      <c r="G151" s="544"/>
      <c r="H151" s="620" t="s">
        <v>23</v>
      </c>
      <c r="I151" s="615">
        <f>I18+I23+I48+I73+I98+I123+I148</f>
        <v>769728.16</v>
      </c>
      <c r="J151" s="342"/>
      <c r="K151" s="34"/>
      <c r="L151" s="34"/>
      <c r="M151" s="25"/>
      <c r="N151" s="23"/>
      <c r="Q151" s="13"/>
      <c r="R151" s="13"/>
    </row>
    <row r="152" spans="1:18">
      <c r="A152" s="621"/>
      <c r="B152" s="622"/>
      <c r="C152" s="444"/>
      <c r="D152" s="623" t="s">
        <v>113</v>
      </c>
      <c r="E152" s="624"/>
      <c r="F152" s="625"/>
      <c r="G152" s="625"/>
      <c r="H152" s="626"/>
      <c r="I152" s="619"/>
      <c r="J152" s="342"/>
      <c r="K152" s="34"/>
      <c r="L152" s="34"/>
      <c r="M152" s="25"/>
      <c r="N152" s="23"/>
      <c r="Q152" s="13"/>
      <c r="R152" s="13"/>
    </row>
    <row r="153" spans="1:18">
      <c r="A153" s="621"/>
      <c r="B153" s="622"/>
      <c r="C153" s="622"/>
      <c r="D153" s="696" t="s">
        <v>385</v>
      </c>
      <c r="E153" s="627"/>
      <c r="F153" s="625"/>
      <c r="G153" s="625"/>
      <c r="H153" s="618"/>
      <c r="I153" s="619"/>
      <c r="J153" s="342"/>
      <c r="K153" s="34"/>
      <c r="L153" s="34"/>
      <c r="M153" s="25"/>
      <c r="N153" s="23"/>
      <c r="Q153" s="13"/>
      <c r="R153" s="13"/>
    </row>
    <row r="154" spans="1:18">
      <c r="A154" s="621"/>
      <c r="B154" s="622"/>
      <c r="C154" s="622"/>
      <c r="D154" s="625"/>
      <c r="E154" s="624"/>
      <c r="F154" s="625"/>
      <c r="G154" s="625"/>
      <c r="H154" s="626"/>
      <c r="I154" s="628"/>
      <c r="J154" s="342"/>
      <c r="K154" s="34"/>
      <c r="L154" s="34"/>
      <c r="M154" s="25"/>
      <c r="N154" s="23"/>
      <c r="Q154" s="13"/>
      <c r="R154" s="13"/>
    </row>
    <row r="155" spans="1:18">
      <c r="A155" s="629"/>
      <c r="B155" s="630"/>
      <c r="C155" s="630"/>
      <c r="D155" s="631"/>
      <c r="E155" s="632"/>
      <c r="F155" s="631"/>
      <c r="G155" s="631"/>
      <c r="H155" s="633"/>
      <c r="I155" s="634"/>
      <c r="J155" s="342"/>
      <c r="K155" s="34"/>
      <c r="L155" s="34"/>
      <c r="M155" s="25"/>
      <c r="N155" s="23"/>
      <c r="Q155" s="13"/>
      <c r="R155" s="13"/>
    </row>
    <row r="156" spans="1:18">
      <c r="A156" s="48"/>
      <c r="B156" s="48"/>
      <c r="C156" s="48"/>
      <c r="D156" s="49"/>
      <c r="E156" s="50"/>
      <c r="F156" s="49"/>
      <c r="G156" s="49"/>
      <c r="H156" s="51"/>
      <c r="I156" s="18"/>
      <c r="J156" s="342"/>
      <c r="K156" s="34"/>
      <c r="L156" s="34"/>
      <c r="M156" s="25"/>
      <c r="N156" s="23"/>
      <c r="Q156" s="13"/>
      <c r="R156" s="13"/>
    </row>
    <row r="157" spans="1:18">
      <c r="A157" s="48"/>
      <c r="B157" s="48"/>
      <c r="C157" s="48"/>
      <c r="D157" s="49"/>
      <c r="E157" s="50"/>
      <c r="F157" s="49"/>
      <c r="G157" s="49"/>
      <c r="H157" s="51"/>
      <c r="J157" s="342"/>
      <c r="K157" s="34"/>
      <c r="L157" s="34"/>
      <c r="M157" s="25"/>
      <c r="N157" s="23"/>
      <c r="Q157" s="13"/>
      <c r="R157" s="13"/>
    </row>
    <row r="158" spans="1:18">
      <c r="A158" s="48"/>
      <c r="B158" s="48"/>
      <c r="C158" s="48"/>
      <c r="D158" s="49"/>
      <c r="E158" s="50"/>
      <c r="F158" s="49"/>
      <c r="G158" s="49"/>
      <c r="H158" s="51"/>
      <c r="I158" s="329">
        <f>I151-I159</f>
        <v>-30271.84</v>
      </c>
      <c r="J158" s="342"/>
      <c r="K158" s="34"/>
      <c r="L158" s="34"/>
      <c r="M158" s="25"/>
      <c r="N158" s="23"/>
      <c r="Q158" s="13"/>
      <c r="R158" s="13"/>
    </row>
    <row r="159" spans="1:18">
      <c r="A159" s="48"/>
      <c r="B159" s="48"/>
      <c r="C159" s="48"/>
      <c r="D159" s="49"/>
      <c r="E159" s="53"/>
      <c r="F159" s="49"/>
      <c r="G159" s="49"/>
      <c r="H159" s="51" t="s">
        <v>195</v>
      </c>
      <c r="I159" s="328">
        <v>800000</v>
      </c>
      <c r="J159" s="342"/>
      <c r="K159" s="34"/>
      <c r="L159" s="34"/>
      <c r="M159" s="25"/>
      <c r="N159" s="23"/>
      <c r="Q159" s="13"/>
      <c r="R159" s="13"/>
    </row>
    <row r="160" spans="1:18">
      <c r="A160" s="48"/>
      <c r="B160" s="48"/>
      <c r="C160" s="48"/>
      <c r="D160" s="49"/>
      <c r="E160" s="53"/>
      <c r="F160" s="49"/>
      <c r="G160" s="49"/>
      <c r="H160" s="51" t="s">
        <v>196</v>
      </c>
      <c r="J160" s="342">
        <f>I159*0.035</f>
        <v>28000</v>
      </c>
      <c r="K160" s="34"/>
      <c r="L160" s="34"/>
      <c r="M160" s="23"/>
      <c r="N160" s="23"/>
      <c r="Q160" s="13"/>
      <c r="R160" s="13"/>
    </row>
    <row r="161" spans="1:18">
      <c r="A161" s="48"/>
      <c r="B161" s="48"/>
      <c r="C161" s="48"/>
      <c r="D161" s="49"/>
      <c r="E161" s="53"/>
      <c r="F161" s="49"/>
      <c r="G161" s="49"/>
      <c r="H161" s="51" t="s">
        <v>197</v>
      </c>
      <c r="J161" s="342"/>
      <c r="K161" s="34"/>
      <c r="L161" s="34"/>
      <c r="M161" s="23"/>
      <c r="N161" s="23"/>
      <c r="Q161" s="13"/>
      <c r="R161" s="13"/>
    </row>
    <row r="162" spans="1:18">
      <c r="A162" s="48"/>
      <c r="B162" s="48"/>
      <c r="C162" s="48"/>
      <c r="D162" s="49"/>
      <c r="E162" s="53"/>
      <c r="F162" s="49"/>
      <c r="G162" s="49"/>
      <c r="H162" s="51"/>
      <c r="J162" s="342"/>
      <c r="K162" s="34"/>
      <c r="L162" s="34"/>
      <c r="M162" s="23"/>
      <c r="N162" s="23"/>
      <c r="Q162" s="13"/>
      <c r="R162" s="13"/>
    </row>
    <row r="163" spans="1:18">
      <c r="A163" s="54"/>
      <c r="B163" s="54"/>
      <c r="C163" s="54"/>
      <c r="D163" s="49"/>
      <c r="E163" s="50"/>
      <c r="F163" s="49"/>
      <c r="G163" s="49"/>
      <c r="H163" s="51"/>
      <c r="I163" s="249"/>
      <c r="J163" s="342"/>
      <c r="K163" s="34"/>
      <c r="L163" s="34"/>
      <c r="M163" s="23"/>
      <c r="N163" s="23"/>
      <c r="Q163" s="13"/>
      <c r="R163" s="13"/>
    </row>
    <row r="164" spans="1:18">
      <c r="A164" s="41"/>
      <c r="B164" s="41"/>
      <c r="C164" s="41"/>
      <c r="D164" s="42"/>
      <c r="E164" s="43"/>
      <c r="F164" s="44"/>
      <c r="G164" s="44"/>
      <c r="H164" s="47"/>
      <c r="I164" s="45"/>
      <c r="J164" s="342"/>
      <c r="K164" s="34"/>
      <c r="L164" s="34"/>
      <c r="M164" s="23"/>
      <c r="N164" s="23"/>
      <c r="Q164" s="13"/>
      <c r="R164" s="13"/>
    </row>
    <row r="165" spans="1:18">
      <c r="A165" s="48"/>
      <c r="B165" s="48"/>
      <c r="C165" s="48"/>
      <c r="D165" s="49"/>
      <c r="E165" s="53"/>
      <c r="F165" s="49"/>
      <c r="G165" s="49"/>
      <c r="H165" s="51"/>
      <c r="I165" s="18"/>
      <c r="J165" s="342"/>
      <c r="K165" s="34"/>
      <c r="L165" s="34"/>
      <c r="M165" s="23"/>
      <c r="N165" s="23"/>
      <c r="Q165" s="13"/>
      <c r="R165" s="13"/>
    </row>
    <row r="166" spans="1:18">
      <c r="A166" s="48"/>
      <c r="B166" s="48"/>
      <c r="C166" s="48"/>
      <c r="D166" s="49"/>
      <c r="E166" s="53"/>
      <c r="F166" s="49"/>
      <c r="G166" s="49"/>
      <c r="H166" s="51"/>
      <c r="I166" s="18"/>
      <c r="J166" s="342"/>
      <c r="K166" s="34"/>
      <c r="L166" s="34"/>
      <c r="M166" s="23"/>
      <c r="N166" s="23"/>
      <c r="Q166" s="13"/>
      <c r="R166" s="13"/>
    </row>
    <row r="167" spans="1:18">
      <c r="A167" s="48"/>
      <c r="B167" s="48"/>
      <c r="C167" s="48"/>
      <c r="D167" s="49"/>
      <c r="E167" s="56"/>
      <c r="F167" s="49"/>
      <c r="G167" s="49"/>
      <c r="H167" s="51"/>
      <c r="I167" s="18"/>
      <c r="J167" s="342"/>
      <c r="K167" s="34"/>
      <c r="L167" s="34"/>
      <c r="M167" s="23"/>
      <c r="N167" s="23"/>
      <c r="Q167" s="13"/>
      <c r="R167" s="13"/>
    </row>
    <row r="168" spans="1:18">
      <c r="A168" s="48"/>
      <c r="B168" s="48"/>
      <c r="C168" s="48"/>
      <c r="D168" s="49"/>
      <c r="E168" s="53"/>
      <c r="F168" s="49"/>
      <c r="G168" s="49"/>
      <c r="H168" s="51"/>
      <c r="I168" s="18"/>
      <c r="J168" s="342"/>
      <c r="K168" s="34"/>
      <c r="L168" s="34"/>
      <c r="M168" s="23"/>
      <c r="N168" s="23"/>
      <c r="Q168" s="13"/>
      <c r="R168" s="13"/>
    </row>
    <row r="169" spans="1:18">
      <c r="A169" s="48"/>
      <c r="B169" s="48"/>
      <c r="C169" s="48"/>
      <c r="D169" s="49"/>
      <c r="E169" s="50"/>
      <c r="F169" s="49"/>
      <c r="G169" s="49"/>
      <c r="H169" s="51"/>
      <c r="I169" s="18"/>
      <c r="J169" s="342"/>
      <c r="K169" s="34"/>
      <c r="L169" s="34"/>
      <c r="M169" s="23"/>
      <c r="N169" s="23"/>
      <c r="Q169" s="13"/>
      <c r="R169" s="13"/>
    </row>
    <row r="170" spans="1:18">
      <c r="A170" s="48"/>
      <c r="B170" s="48"/>
      <c r="C170" s="48"/>
      <c r="D170" s="49"/>
      <c r="E170" s="50"/>
      <c r="F170" s="49"/>
      <c r="G170" s="49"/>
      <c r="H170" s="51"/>
      <c r="I170" s="18"/>
      <c r="J170" s="342"/>
      <c r="K170" s="34"/>
      <c r="L170" s="34"/>
      <c r="M170" s="23"/>
      <c r="N170" s="23"/>
      <c r="Q170" s="13"/>
      <c r="R170" s="13"/>
    </row>
    <row r="171" spans="1:18">
      <c r="A171" s="48"/>
      <c r="B171" s="48"/>
      <c r="C171" s="48"/>
      <c r="D171" s="49"/>
      <c r="E171" s="50"/>
      <c r="F171" s="49"/>
      <c r="G171" s="49"/>
      <c r="H171" s="51"/>
      <c r="I171" s="18"/>
      <c r="J171" s="342"/>
      <c r="K171" s="34"/>
      <c r="L171" s="34"/>
      <c r="M171" s="23"/>
      <c r="N171" s="23"/>
      <c r="Q171" s="13"/>
      <c r="R171" s="13"/>
    </row>
    <row r="172" spans="1:18">
      <c r="A172" s="48"/>
      <c r="B172" s="48"/>
      <c r="C172" s="48"/>
      <c r="D172" s="49"/>
      <c r="E172" s="53"/>
      <c r="F172" s="49"/>
      <c r="G172" s="49"/>
      <c r="H172" s="51"/>
      <c r="I172" s="18"/>
      <c r="J172" s="342"/>
      <c r="K172" s="34"/>
      <c r="L172" s="34"/>
      <c r="M172" s="23"/>
      <c r="N172" s="23"/>
      <c r="Q172" s="13"/>
      <c r="R172" s="13"/>
    </row>
    <row r="173" spans="1:18">
      <c r="A173" s="48"/>
      <c r="B173" s="48"/>
      <c r="C173" s="48"/>
      <c r="D173" s="49"/>
      <c r="E173" s="53"/>
      <c r="F173" s="49"/>
      <c r="G173" s="49"/>
      <c r="H173" s="51"/>
      <c r="I173" s="18"/>
      <c r="J173" s="342"/>
      <c r="K173" s="34"/>
      <c r="L173" s="34"/>
      <c r="M173" s="23"/>
      <c r="N173" s="23"/>
      <c r="Q173" s="13"/>
      <c r="R173" s="13"/>
    </row>
    <row r="174" spans="1:18">
      <c r="A174" s="48"/>
      <c r="B174" s="48"/>
      <c r="C174" s="48"/>
      <c r="D174" s="49"/>
      <c r="E174" s="53"/>
      <c r="F174" s="49"/>
      <c r="G174" s="49"/>
      <c r="H174" s="51"/>
      <c r="I174" s="18"/>
      <c r="J174" s="342"/>
      <c r="K174" s="34"/>
      <c r="L174" s="34"/>
      <c r="M174" s="24"/>
      <c r="N174" s="23"/>
      <c r="Q174" s="13"/>
      <c r="R174" s="13"/>
    </row>
    <row r="175" spans="1:18">
      <c r="A175" s="48"/>
      <c r="B175" s="48"/>
      <c r="C175" s="48"/>
      <c r="D175" s="49"/>
      <c r="E175" s="50"/>
      <c r="F175" s="49"/>
      <c r="G175" s="49"/>
      <c r="H175" s="51"/>
      <c r="I175" s="18"/>
      <c r="J175" s="344"/>
      <c r="K175" s="34"/>
      <c r="L175" s="35"/>
      <c r="M175" s="23"/>
      <c r="N175" s="23"/>
      <c r="Q175" s="13"/>
      <c r="R175" s="13"/>
    </row>
    <row r="176" spans="1:18">
      <c r="A176" s="48"/>
      <c r="B176" s="48"/>
      <c r="C176" s="48"/>
      <c r="D176" s="49"/>
      <c r="E176" s="50"/>
      <c r="F176" s="49"/>
      <c r="G176" s="49"/>
      <c r="H176" s="51"/>
      <c r="I176" s="18"/>
      <c r="J176" s="342"/>
      <c r="K176" s="34"/>
      <c r="L176" s="34"/>
      <c r="M176" s="23"/>
      <c r="N176" s="23"/>
      <c r="Q176" s="13"/>
      <c r="R176" s="13"/>
    </row>
    <row r="177" spans="1:18">
      <c r="A177" s="48"/>
      <c r="B177" s="48"/>
      <c r="C177" s="48"/>
      <c r="D177" s="49"/>
      <c r="E177" s="50"/>
      <c r="F177" s="49"/>
      <c r="G177" s="49"/>
      <c r="H177" s="51"/>
      <c r="I177" s="18"/>
      <c r="J177" s="342"/>
      <c r="K177" s="34"/>
      <c r="L177" s="34"/>
      <c r="M177" s="23"/>
      <c r="N177" s="23"/>
      <c r="Q177" s="13"/>
      <c r="R177" s="13"/>
    </row>
    <row r="178" spans="1:18">
      <c r="A178" s="48"/>
      <c r="B178" s="48"/>
      <c r="C178" s="48"/>
      <c r="D178" s="49"/>
      <c r="E178" s="50"/>
      <c r="F178" s="49"/>
      <c r="G178" s="49"/>
      <c r="H178" s="51"/>
      <c r="I178" s="18"/>
      <c r="J178" s="342"/>
      <c r="K178" s="34"/>
      <c r="L178" s="34"/>
      <c r="M178" s="23"/>
      <c r="N178" s="23"/>
      <c r="Q178" s="13"/>
      <c r="R178" s="13"/>
    </row>
    <row r="179" spans="1:18">
      <c r="A179" s="48"/>
      <c r="B179" s="48"/>
      <c r="C179" s="48"/>
      <c r="D179" s="49"/>
      <c r="E179" s="50"/>
      <c r="F179" s="49"/>
      <c r="G179" s="49"/>
      <c r="H179" s="51"/>
      <c r="I179" s="18"/>
      <c r="J179" s="342"/>
      <c r="K179" s="34"/>
      <c r="L179" s="34"/>
      <c r="M179" s="23"/>
      <c r="N179" s="23"/>
      <c r="Q179" s="13"/>
      <c r="R179" s="13"/>
    </row>
    <row r="180" spans="1:18">
      <c r="A180" s="48"/>
      <c r="B180" s="48"/>
      <c r="C180" s="48"/>
      <c r="D180" s="49"/>
      <c r="E180" s="50"/>
      <c r="F180" s="49"/>
      <c r="G180" s="49"/>
      <c r="H180" s="51"/>
      <c r="I180" s="18"/>
      <c r="J180" s="342"/>
      <c r="K180" s="34"/>
      <c r="L180" s="34"/>
      <c r="M180" s="23"/>
      <c r="N180" s="23"/>
      <c r="Q180" s="13"/>
      <c r="R180" s="13"/>
    </row>
    <row r="181" spans="1:18">
      <c r="A181" s="48"/>
      <c r="B181" s="48"/>
      <c r="C181" s="48"/>
      <c r="D181" s="49"/>
      <c r="E181" s="53"/>
      <c r="F181" s="49"/>
      <c r="G181" s="49"/>
      <c r="H181" s="51"/>
      <c r="I181" s="18"/>
      <c r="J181" s="342"/>
      <c r="K181" s="34"/>
      <c r="L181" s="34"/>
      <c r="M181" s="23"/>
      <c r="N181" s="23"/>
      <c r="Q181" s="13"/>
      <c r="R181" s="13"/>
    </row>
    <row r="182" spans="1:18">
      <c r="A182" s="48"/>
      <c r="B182" s="48"/>
      <c r="C182" s="48"/>
      <c r="D182" s="49"/>
      <c r="E182" s="56"/>
      <c r="F182" s="49"/>
      <c r="G182" s="49"/>
      <c r="H182" s="51"/>
      <c r="I182" s="18"/>
      <c r="J182" s="342"/>
      <c r="K182" s="34"/>
      <c r="L182" s="34"/>
      <c r="M182" s="23"/>
      <c r="N182" s="23"/>
      <c r="Q182" s="13"/>
      <c r="R182" s="13"/>
    </row>
    <row r="183" spans="1:18">
      <c r="A183" s="48"/>
      <c r="B183" s="48"/>
      <c r="C183" s="48"/>
      <c r="D183" s="49"/>
      <c r="E183" s="53"/>
      <c r="F183" s="49"/>
      <c r="G183" s="49"/>
      <c r="H183" s="51"/>
      <c r="I183" s="18"/>
      <c r="J183" s="342"/>
      <c r="K183" s="34"/>
      <c r="L183" s="34"/>
      <c r="M183" s="23"/>
      <c r="N183" s="23"/>
      <c r="Q183" s="13"/>
      <c r="R183" s="13"/>
    </row>
    <row r="184" spans="1:18">
      <c r="A184" s="48"/>
      <c r="B184" s="48"/>
      <c r="C184" s="48"/>
      <c r="D184" s="49"/>
      <c r="E184" s="50"/>
      <c r="F184" s="49"/>
      <c r="G184" s="49"/>
      <c r="H184" s="51"/>
      <c r="I184" s="18"/>
      <c r="J184" s="342"/>
      <c r="K184" s="34"/>
      <c r="L184" s="34"/>
      <c r="M184" s="23"/>
      <c r="N184" s="23"/>
      <c r="Q184" s="13"/>
      <c r="R184" s="13"/>
    </row>
    <row r="185" spans="1:18">
      <c r="A185" s="48"/>
      <c r="B185" s="48"/>
      <c r="C185" s="48"/>
      <c r="D185" s="49"/>
      <c r="E185" s="50"/>
      <c r="F185" s="49"/>
      <c r="G185" s="49"/>
      <c r="H185" s="51"/>
      <c r="I185" s="18"/>
      <c r="J185" s="342"/>
      <c r="K185" s="34"/>
      <c r="L185" s="34"/>
      <c r="M185" s="23"/>
      <c r="N185" s="23"/>
      <c r="Q185" s="13"/>
      <c r="R185" s="13"/>
    </row>
    <row r="186" spans="1:18">
      <c r="A186" s="48"/>
      <c r="B186" s="48"/>
      <c r="C186" s="48"/>
      <c r="D186" s="49"/>
      <c r="E186" s="50"/>
      <c r="F186" s="49"/>
      <c r="G186" s="49"/>
      <c r="H186" s="51"/>
      <c r="I186" s="18"/>
      <c r="J186" s="342"/>
      <c r="K186" s="34"/>
      <c r="L186" s="34"/>
      <c r="M186" s="23"/>
      <c r="N186" s="23"/>
      <c r="Q186" s="13"/>
      <c r="R186" s="13"/>
    </row>
    <row r="187" spans="1:18">
      <c r="A187" s="48"/>
      <c r="B187" s="48"/>
      <c r="C187" s="48"/>
      <c r="D187" s="49"/>
      <c r="E187" s="50"/>
      <c r="F187" s="49"/>
      <c r="G187" s="49"/>
      <c r="H187" s="51"/>
      <c r="I187" s="18"/>
      <c r="J187" s="342"/>
      <c r="K187" s="34"/>
      <c r="L187" s="34"/>
      <c r="M187" s="23"/>
      <c r="N187" s="23"/>
      <c r="Q187" s="13"/>
      <c r="R187" s="13"/>
    </row>
    <row r="188" spans="1:18">
      <c r="A188" s="48"/>
      <c r="B188" s="48"/>
      <c r="C188" s="48"/>
      <c r="D188" s="49"/>
      <c r="E188" s="50"/>
      <c r="F188" s="49"/>
      <c r="G188" s="49"/>
      <c r="H188" s="51"/>
      <c r="I188" s="18"/>
      <c r="J188" s="342"/>
      <c r="K188" s="34"/>
      <c r="L188" s="34"/>
      <c r="M188" s="23"/>
      <c r="N188" s="23"/>
      <c r="Q188" s="13"/>
      <c r="R188" s="13"/>
    </row>
    <row r="189" spans="1:18">
      <c r="A189" s="48"/>
      <c r="B189" s="48"/>
      <c r="C189" s="48"/>
      <c r="D189" s="49"/>
      <c r="E189" s="50"/>
      <c r="F189" s="49"/>
      <c r="G189" s="49"/>
      <c r="H189" s="51"/>
      <c r="I189" s="18"/>
      <c r="J189" s="342"/>
      <c r="K189" s="34"/>
      <c r="L189" s="34"/>
      <c r="M189" s="23"/>
      <c r="N189" s="23"/>
      <c r="Q189" s="13"/>
      <c r="R189" s="13"/>
    </row>
    <row r="190" spans="1:18">
      <c r="A190" s="48"/>
      <c r="B190" s="48"/>
      <c r="C190" s="48"/>
      <c r="D190" s="49"/>
      <c r="E190" s="50"/>
      <c r="F190" s="49"/>
      <c r="G190" s="49"/>
      <c r="H190" s="51"/>
      <c r="I190" s="18"/>
      <c r="J190" s="342"/>
      <c r="K190" s="34"/>
      <c r="L190" s="34"/>
      <c r="M190" s="23"/>
      <c r="N190" s="23"/>
      <c r="Q190" s="13"/>
      <c r="R190" s="13"/>
    </row>
    <row r="191" spans="1:18">
      <c r="A191" s="48"/>
      <c r="B191" s="48"/>
      <c r="C191" s="48"/>
      <c r="D191" s="49"/>
      <c r="E191" s="50"/>
      <c r="F191" s="49"/>
      <c r="G191" s="49"/>
      <c r="H191" s="51"/>
      <c r="I191" s="18"/>
      <c r="J191" s="342"/>
      <c r="K191" s="34"/>
      <c r="L191" s="34"/>
      <c r="M191" s="23"/>
      <c r="N191" s="23"/>
      <c r="Q191" s="13"/>
      <c r="R191" s="13"/>
    </row>
    <row r="192" spans="1:18">
      <c r="A192" s="48"/>
      <c r="B192" s="48"/>
      <c r="C192" s="48"/>
      <c r="D192" s="49"/>
      <c r="E192" s="50"/>
      <c r="F192" s="49"/>
      <c r="G192" s="49"/>
      <c r="H192" s="51"/>
      <c r="I192" s="18"/>
      <c r="J192" s="342"/>
      <c r="K192" s="34"/>
      <c r="L192" s="34"/>
      <c r="M192" s="23"/>
      <c r="N192" s="23"/>
      <c r="Q192" s="13"/>
      <c r="R192" s="13"/>
    </row>
    <row r="193" spans="1:18">
      <c r="A193" s="48"/>
      <c r="B193" s="48"/>
      <c r="C193" s="48"/>
      <c r="D193" s="49"/>
      <c r="E193" s="50"/>
      <c r="F193" s="49"/>
      <c r="G193" s="49"/>
      <c r="H193" s="51"/>
      <c r="I193" s="18"/>
      <c r="J193" s="342"/>
      <c r="K193" s="34"/>
      <c r="L193" s="34"/>
      <c r="M193" s="23"/>
      <c r="N193" s="23"/>
      <c r="Q193" s="13"/>
      <c r="R193" s="13"/>
    </row>
    <row r="194" spans="1:18">
      <c r="A194" s="48"/>
      <c r="B194" s="48"/>
      <c r="C194" s="48"/>
      <c r="D194" s="49"/>
      <c r="E194" s="53"/>
      <c r="F194" s="49"/>
      <c r="G194" s="49"/>
      <c r="H194" s="51"/>
      <c r="I194" s="58"/>
      <c r="J194" s="342"/>
      <c r="K194" s="34"/>
      <c r="L194" s="34"/>
      <c r="M194" s="23"/>
      <c r="N194" s="23"/>
      <c r="Q194" s="13"/>
      <c r="R194" s="13"/>
    </row>
    <row r="195" spans="1:18">
      <c r="A195" s="48"/>
      <c r="B195" s="48"/>
      <c r="C195" s="48"/>
      <c r="D195" s="49"/>
      <c r="E195" s="53"/>
      <c r="F195" s="49"/>
      <c r="G195" s="49"/>
      <c r="H195" s="51"/>
      <c r="I195" s="58"/>
      <c r="J195" s="342"/>
      <c r="K195" s="34"/>
      <c r="L195" s="34"/>
      <c r="M195" s="23"/>
      <c r="N195" s="23"/>
      <c r="Q195" s="13"/>
      <c r="R195" s="13"/>
    </row>
    <row r="196" spans="1:18">
      <c r="A196" s="54"/>
      <c r="B196" s="54"/>
      <c r="C196" s="54"/>
      <c r="D196" s="49"/>
      <c r="E196" s="50"/>
      <c r="F196" s="49"/>
      <c r="G196" s="49"/>
      <c r="H196" s="51"/>
      <c r="I196" s="18"/>
      <c r="J196" s="342"/>
      <c r="K196" s="34"/>
      <c r="L196" s="34"/>
      <c r="M196" s="23"/>
      <c r="N196" s="23"/>
      <c r="Q196" s="13"/>
      <c r="R196" s="13"/>
    </row>
    <row r="197" spans="1:18">
      <c r="A197" s="41"/>
      <c r="B197" s="41"/>
      <c r="C197" s="41"/>
      <c r="D197" s="42"/>
      <c r="E197" s="43"/>
      <c r="F197" s="44"/>
      <c r="G197" s="44"/>
      <c r="H197" s="47"/>
      <c r="I197" s="45"/>
      <c r="J197" s="342"/>
      <c r="K197" s="34"/>
      <c r="L197" s="34"/>
      <c r="M197" s="23"/>
      <c r="N197" s="23"/>
      <c r="Q197" s="13"/>
      <c r="R197" s="13"/>
    </row>
    <row r="198" spans="1:18">
      <c r="A198" s="48"/>
      <c r="B198" s="48"/>
      <c r="C198" s="48"/>
      <c r="D198" s="49"/>
      <c r="E198" s="50"/>
      <c r="F198" s="49"/>
      <c r="G198" s="49"/>
      <c r="H198" s="51"/>
      <c r="I198" s="18"/>
      <c r="J198" s="342"/>
      <c r="K198" s="34"/>
      <c r="L198" s="34"/>
      <c r="M198" s="23"/>
      <c r="N198" s="23"/>
      <c r="Q198" s="13"/>
      <c r="R198" s="13"/>
    </row>
    <row r="199" spans="1:18">
      <c r="A199" s="48"/>
      <c r="B199" s="48"/>
      <c r="C199" s="48"/>
      <c r="D199" s="49"/>
      <c r="E199" s="50"/>
      <c r="F199" s="49"/>
      <c r="G199" s="49"/>
      <c r="H199" s="51"/>
      <c r="I199" s="18"/>
      <c r="J199" s="342"/>
      <c r="K199" s="34"/>
      <c r="L199" s="34"/>
      <c r="M199" s="23"/>
      <c r="N199" s="23"/>
      <c r="Q199" s="13"/>
      <c r="R199" s="13"/>
    </row>
    <row r="200" spans="1:18">
      <c r="A200" s="48"/>
      <c r="B200" s="48"/>
      <c r="C200" s="48"/>
      <c r="D200" s="49"/>
      <c r="E200" s="50"/>
      <c r="F200" s="49"/>
      <c r="G200" s="49"/>
      <c r="H200" s="51"/>
      <c r="I200" s="18"/>
      <c r="J200" s="342"/>
      <c r="K200" s="34"/>
      <c r="L200" s="34"/>
      <c r="M200" s="24"/>
      <c r="N200" s="23"/>
      <c r="Q200" s="13"/>
      <c r="R200" s="13"/>
    </row>
    <row r="201" spans="1:18">
      <c r="A201" s="48"/>
      <c r="B201" s="48"/>
      <c r="C201" s="48"/>
      <c r="D201" s="49"/>
      <c r="E201" s="50"/>
      <c r="F201" s="49"/>
      <c r="G201" s="49"/>
      <c r="H201" s="51"/>
      <c r="I201" s="18"/>
      <c r="J201" s="344"/>
      <c r="K201" s="34"/>
      <c r="L201" s="35"/>
      <c r="M201" s="23"/>
      <c r="N201" s="23"/>
      <c r="Q201" s="13"/>
      <c r="R201" s="13"/>
    </row>
    <row r="202" spans="1:18">
      <c r="A202" s="48"/>
      <c r="B202" s="48"/>
      <c r="C202" s="48"/>
      <c r="D202" s="49"/>
      <c r="E202" s="50"/>
      <c r="F202" s="49"/>
      <c r="G202" s="49"/>
      <c r="H202" s="51"/>
      <c r="I202" s="18"/>
      <c r="J202" s="342"/>
      <c r="K202" s="34"/>
      <c r="L202" s="34"/>
      <c r="M202" s="23"/>
      <c r="N202" s="23"/>
      <c r="Q202" s="13"/>
      <c r="R202" s="13"/>
    </row>
    <row r="203" spans="1:18">
      <c r="A203" s="48"/>
      <c r="B203" s="48"/>
      <c r="C203" s="48"/>
      <c r="D203" s="49"/>
      <c r="E203" s="50"/>
      <c r="F203" s="49"/>
      <c r="G203" s="49"/>
      <c r="H203" s="51"/>
      <c r="I203" s="18"/>
      <c r="J203" s="342"/>
      <c r="K203" s="34"/>
      <c r="L203" s="34"/>
      <c r="M203" s="23"/>
      <c r="N203" s="23"/>
      <c r="Q203" s="13"/>
      <c r="R203" s="13"/>
    </row>
    <row r="204" spans="1:18">
      <c r="A204" s="48"/>
      <c r="B204" s="48"/>
      <c r="C204" s="48"/>
      <c r="D204" s="49"/>
      <c r="E204" s="50"/>
      <c r="F204" s="49"/>
      <c r="G204" s="49"/>
      <c r="H204" s="51"/>
      <c r="I204" s="18"/>
      <c r="J204" s="342"/>
      <c r="K204" s="34"/>
      <c r="L204" s="34"/>
      <c r="M204" s="23"/>
      <c r="N204" s="23"/>
      <c r="Q204" s="13"/>
      <c r="R204" s="13"/>
    </row>
    <row r="205" spans="1:18">
      <c r="A205" s="48"/>
      <c r="B205" s="48"/>
      <c r="C205" s="48"/>
      <c r="D205" s="49"/>
      <c r="E205" s="50"/>
      <c r="F205" s="49"/>
      <c r="G205" s="49"/>
      <c r="H205" s="51"/>
      <c r="I205" s="18"/>
      <c r="J205" s="342"/>
      <c r="K205" s="34"/>
      <c r="L205" s="34"/>
      <c r="M205" s="23"/>
      <c r="N205" s="23"/>
      <c r="Q205" s="13"/>
      <c r="R205" s="13"/>
    </row>
    <row r="206" spans="1:18">
      <c r="A206" s="48"/>
      <c r="B206" s="48"/>
      <c r="C206" s="48"/>
      <c r="D206" s="49"/>
      <c r="E206" s="50"/>
      <c r="F206" s="49"/>
      <c r="G206" s="49"/>
      <c r="H206" s="51"/>
      <c r="I206" s="18"/>
      <c r="J206" s="342"/>
      <c r="K206" s="34"/>
      <c r="L206" s="34"/>
      <c r="M206" s="23"/>
      <c r="N206" s="23"/>
      <c r="Q206" s="13"/>
      <c r="R206" s="13"/>
    </row>
    <row r="207" spans="1:18">
      <c r="A207" s="48"/>
      <c r="B207" s="48"/>
      <c r="C207" s="48"/>
      <c r="D207" s="49"/>
      <c r="E207" s="50"/>
      <c r="F207" s="49"/>
      <c r="G207" s="49"/>
      <c r="H207" s="51"/>
      <c r="I207" s="18"/>
      <c r="J207" s="342"/>
      <c r="K207" s="34"/>
      <c r="L207" s="34"/>
      <c r="M207" s="23"/>
      <c r="N207" s="23"/>
      <c r="Q207" s="13"/>
      <c r="R207" s="13"/>
    </row>
    <row r="208" spans="1:18">
      <c r="A208" s="48"/>
      <c r="B208" s="48"/>
      <c r="C208" s="48"/>
      <c r="D208" s="49"/>
      <c r="E208" s="50"/>
      <c r="F208" s="49"/>
      <c r="G208" s="49"/>
      <c r="H208" s="51"/>
      <c r="I208" s="18"/>
      <c r="J208" s="342"/>
      <c r="K208" s="34"/>
      <c r="L208" s="34"/>
      <c r="M208" s="23"/>
      <c r="N208" s="23"/>
      <c r="Q208" s="13"/>
      <c r="R208" s="13"/>
    </row>
    <row r="209" spans="1:18">
      <c r="A209" s="48"/>
      <c r="B209" s="48"/>
      <c r="C209" s="48"/>
      <c r="D209" s="49"/>
      <c r="E209" s="50"/>
      <c r="F209" s="49"/>
      <c r="G209" s="49"/>
      <c r="H209" s="51"/>
      <c r="I209" s="18"/>
      <c r="J209" s="342"/>
      <c r="K209" s="34"/>
      <c r="L209" s="34"/>
      <c r="M209" s="23"/>
      <c r="N209" s="23"/>
      <c r="Q209" s="13"/>
      <c r="R209" s="13"/>
    </row>
    <row r="210" spans="1:18">
      <c r="A210" s="48"/>
      <c r="B210" s="48"/>
      <c r="C210" s="48"/>
      <c r="D210" s="49"/>
      <c r="E210" s="50"/>
      <c r="F210" s="49"/>
      <c r="G210" s="49"/>
      <c r="H210" s="51"/>
      <c r="I210" s="18"/>
      <c r="J210" s="342"/>
      <c r="K210" s="34"/>
      <c r="L210" s="34"/>
      <c r="M210" s="24"/>
      <c r="N210" s="23"/>
      <c r="Q210" s="13"/>
      <c r="R210" s="13"/>
    </row>
    <row r="211" spans="1:18">
      <c r="A211" s="48"/>
      <c r="B211" s="48"/>
      <c r="C211" s="48"/>
      <c r="D211" s="49"/>
      <c r="E211" s="50"/>
      <c r="F211" s="49"/>
      <c r="G211" s="49"/>
      <c r="H211" s="51"/>
      <c r="I211" s="18"/>
      <c r="J211" s="344"/>
      <c r="K211" s="34"/>
      <c r="L211" s="35"/>
      <c r="M211" s="23"/>
      <c r="N211" s="23"/>
      <c r="Q211" s="13"/>
      <c r="R211" s="13"/>
    </row>
    <row r="212" spans="1:18">
      <c r="A212" s="48"/>
      <c r="B212" s="48"/>
      <c r="C212" s="48"/>
      <c r="D212" s="49"/>
      <c r="E212" s="50"/>
      <c r="F212" s="49"/>
      <c r="G212" s="49"/>
      <c r="H212" s="51"/>
      <c r="I212" s="18"/>
      <c r="J212" s="342"/>
      <c r="K212" s="34"/>
      <c r="L212" s="34"/>
      <c r="M212" s="23"/>
      <c r="N212" s="23"/>
      <c r="Q212" s="13"/>
      <c r="R212" s="13"/>
    </row>
    <row r="213" spans="1:18">
      <c r="A213" s="48"/>
      <c r="B213" s="48"/>
      <c r="C213" s="48"/>
      <c r="D213" s="49"/>
      <c r="E213" s="50"/>
      <c r="F213" s="49"/>
      <c r="G213" s="49"/>
      <c r="H213" s="51"/>
      <c r="I213" s="18"/>
      <c r="J213" s="342"/>
      <c r="K213" s="34"/>
      <c r="L213" s="34"/>
      <c r="M213" s="23"/>
      <c r="N213" s="23"/>
      <c r="Q213" s="13"/>
      <c r="R213" s="13"/>
    </row>
    <row r="214" spans="1:18">
      <c r="A214" s="48"/>
      <c r="B214" s="48"/>
      <c r="C214" s="48"/>
      <c r="D214" s="49"/>
      <c r="E214" s="50"/>
      <c r="F214" s="49"/>
      <c r="G214" s="49"/>
      <c r="H214" s="51"/>
      <c r="I214" s="18"/>
      <c r="J214" s="342"/>
      <c r="K214" s="34"/>
      <c r="L214" s="34"/>
      <c r="M214" s="23"/>
      <c r="N214" s="23"/>
      <c r="Q214" s="13"/>
      <c r="R214" s="13"/>
    </row>
    <row r="215" spans="1:18">
      <c r="A215" s="48"/>
      <c r="B215" s="48"/>
      <c r="C215" s="48"/>
      <c r="D215" s="49"/>
      <c r="E215" s="50"/>
      <c r="F215" s="49"/>
      <c r="G215" s="49"/>
      <c r="H215" s="51"/>
      <c r="I215" s="18"/>
      <c r="J215" s="342"/>
      <c r="K215" s="34"/>
      <c r="L215" s="34"/>
      <c r="M215" s="23"/>
      <c r="N215" s="23"/>
      <c r="Q215" s="13"/>
      <c r="R215" s="13"/>
    </row>
    <row r="216" spans="1:18">
      <c r="A216" s="48"/>
      <c r="B216" s="48"/>
      <c r="C216" s="48"/>
      <c r="D216" s="49"/>
      <c r="E216" s="50"/>
      <c r="F216" s="49"/>
      <c r="G216" s="49"/>
      <c r="H216" s="51"/>
      <c r="I216" s="18"/>
      <c r="J216" s="342"/>
      <c r="K216" s="34"/>
      <c r="L216" s="34"/>
      <c r="M216" s="23"/>
      <c r="N216" s="23"/>
      <c r="Q216" s="13"/>
      <c r="R216" s="13"/>
    </row>
    <row r="217" spans="1:18">
      <c r="A217" s="48"/>
      <c r="B217" s="48"/>
      <c r="C217" s="48"/>
      <c r="D217" s="49"/>
      <c r="E217" s="50"/>
      <c r="F217" s="49"/>
      <c r="G217" s="49"/>
      <c r="H217" s="51"/>
      <c r="I217" s="18"/>
      <c r="J217" s="342"/>
      <c r="K217" s="34"/>
      <c r="L217" s="34"/>
      <c r="M217" s="24"/>
      <c r="N217" s="23"/>
      <c r="Q217" s="13"/>
      <c r="R217" s="13"/>
    </row>
    <row r="218" spans="1:18">
      <c r="A218" s="48"/>
      <c r="B218" s="48"/>
      <c r="C218" s="48"/>
      <c r="D218" s="49"/>
      <c r="E218" s="50"/>
      <c r="F218" s="49"/>
      <c r="G218" s="49"/>
      <c r="H218" s="51"/>
      <c r="I218" s="18"/>
      <c r="J218" s="344"/>
      <c r="K218" s="34"/>
      <c r="L218" s="35"/>
      <c r="M218" s="23"/>
      <c r="N218" s="23"/>
      <c r="Q218" s="13"/>
      <c r="R218" s="13"/>
    </row>
    <row r="219" spans="1:18">
      <c r="A219" s="48"/>
      <c r="B219" s="48"/>
      <c r="C219" s="48"/>
      <c r="D219" s="49"/>
      <c r="E219" s="50"/>
      <c r="F219" s="49"/>
      <c r="G219" s="49"/>
      <c r="H219" s="51"/>
      <c r="I219" s="18"/>
      <c r="J219" s="342"/>
      <c r="K219" s="34"/>
      <c r="L219" s="34"/>
      <c r="M219" s="23"/>
      <c r="N219" s="23"/>
      <c r="Q219" s="13"/>
      <c r="R219" s="13"/>
    </row>
    <row r="220" spans="1:18">
      <c r="A220" s="48"/>
      <c r="B220" s="48"/>
      <c r="C220" s="48"/>
      <c r="D220" s="49"/>
      <c r="E220" s="50"/>
      <c r="F220" s="49"/>
      <c r="G220" s="49"/>
      <c r="H220" s="51"/>
      <c r="I220" s="18"/>
      <c r="J220" s="342"/>
      <c r="K220" s="34"/>
      <c r="L220" s="34"/>
      <c r="M220" s="23"/>
      <c r="N220" s="23"/>
      <c r="Q220" s="13"/>
      <c r="R220" s="13"/>
    </row>
    <row r="221" spans="1:18">
      <c r="A221" s="48"/>
      <c r="B221" s="48"/>
      <c r="C221" s="48"/>
      <c r="D221" s="49"/>
      <c r="E221" s="50"/>
      <c r="F221" s="49"/>
      <c r="G221" s="49"/>
      <c r="H221" s="51"/>
      <c r="I221" s="18"/>
      <c r="J221" s="342"/>
      <c r="K221" s="34"/>
      <c r="L221" s="34"/>
      <c r="M221" s="23"/>
      <c r="N221" s="23"/>
      <c r="Q221" s="13"/>
      <c r="R221" s="13"/>
    </row>
    <row r="222" spans="1:18">
      <c r="A222" s="54"/>
      <c r="B222" s="54"/>
      <c r="C222" s="54"/>
      <c r="D222" s="49"/>
      <c r="E222" s="50"/>
      <c r="F222" s="49"/>
      <c r="G222" s="49"/>
      <c r="H222" s="51"/>
      <c r="I222" s="18"/>
      <c r="J222" s="342"/>
      <c r="K222" s="34"/>
      <c r="L222" s="34"/>
      <c r="M222" s="23"/>
      <c r="N222" s="23"/>
      <c r="Q222" s="13"/>
      <c r="R222" s="13"/>
    </row>
    <row r="223" spans="1:18">
      <c r="A223" s="41"/>
      <c r="B223" s="41"/>
      <c r="C223" s="41"/>
      <c r="D223" s="42"/>
      <c r="E223" s="43"/>
      <c r="F223" s="44"/>
      <c r="G223" s="44"/>
      <c r="H223" s="47"/>
      <c r="I223" s="45"/>
      <c r="J223" s="342"/>
      <c r="K223" s="34"/>
      <c r="L223" s="34"/>
      <c r="M223" s="23"/>
      <c r="N223" s="23"/>
      <c r="Q223" s="13"/>
      <c r="R223" s="13"/>
    </row>
    <row r="224" spans="1:18">
      <c r="A224" s="48"/>
      <c r="B224" s="48"/>
      <c r="C224" s="48"/>
      <c r="D224" s="49"/>
      <c r="E224" s="50"/>
      <c r="F224" s="49"/>
      <c r="G224" s="49"/>
      <c r="H224" s="51"/>
      <c r="I224" s="18"/>
      <c r="J224" s="342"/>
      <c r="K224" s="34"/>
      <c r="L224" s="34"/>
      <c r="M224" s="24"/>
      <c r="N224" s="23"/>
      <c r="Q224" s="13"/>
      <c r="R224" s="13"/>
    </row>
    <row r="225" spans="1:18">
      <c r="A225" s="48"/>
      <c r="B225" s="48"/>
      <c r="C225" s="48"/>
      <c r="D225" s="49"/>
      <c r="E225" s="50"/>
      <c r="F225" s="49"/>
      <c r="G225" s="49"/>
      <c r="H225" s="51"/>
      <c r="I225" s="18"/>
      <c r="J225" s="344"/>
      <c r="K225" s="34"/>
      <c r="L225" s="35"/>
      <c r="M225" s="23"/>
      <c r="N225" s="23"/>
      <c r="Q225" s="13"/>
      <c r="R225" s="13"/>
    </row>
    <row r="226" spans="1:18" s="17" customFormat="1">
      <c r="A226" s="48"/>
      <c r="B226" s="48"/>
      <c r="C226" s="48"/>
      <c r="D226" s="49"/>
      <c r="E226" s="50"/>
      <c r="F226" s="49"/>
      <c r="G226" s="49"/>
      <c r="H226" s="51"/>
      <c r="I226" s="18"/>
      <c r="J226" s="346"/>
      <c r="K226" s="34"/>
      <c r="L226" s="34"/>
      <c r="M226" s="23"/>
      <c r="N226" s="23"/>
      <c r="O226" s="1"/>
      <c r="Q226" s="14"/>
      <c r="R226" s="14"/>
    </row>
    <row r="227" spans="1:18" s="17" customFormat="1">
      <c r="A227" s="48"/>
      <c r="B227" s="48"/>
      <c r="C227" s="48"/>
      <c r="D227" s="49"/>
      <c r="E227" s="50"/>
      <c r="F227" s="49"/>
      <c r="G227" s="49"/>
      <c r="H227" s="51"/>
      <c r="I227" s="18"/>
      <c r="J227" s="346"/>
      <c r="K227" s="34"/>
      <c r="L227" s="34"/>
      <c r="M227" s="23"/>
      <c r="N227" s="23"/>
      <c r="O227" s="1"/>
      <c r="Q227" s="14"/>
      <c r="R227" s="14"/>
    </row>
    <row r="228" spans="1:18" s="17" customFormat="1">
      <c r="A228" s="48"/>
      <c r="B228" s="48"/>
      <c r="C228" s="48"/>
      <c r="D228" s="49"/>
      <c r="E228" s="50"/>
      <c r="F228" s="49"/>
      <c r="G228" s="49"/>
      <c r="H228" s="51"/>
      <c r="I228" s="18"/>
      <c r="J228" s="346"/>
      <c r="K228" s="34"/>
      <c r="L228" s="34"/>
      <c r="M228" s="23"/>
      <c r="N228" s="23"/>
      <c r="O228" s="1"/>
      <c r="Q228" s="14"/>
      <c r="R228" s="14"/>
    </row>
    <row r="229" spans="1:18">
      <c r="A229" s="48"/>
      <c r="B229" s="48"/>
      <c r="C229" s="48"/>
      <c r="D229" s="49"/>
      <c r="E229" s="50"/>
      <c r="F229" s="49"/>
      <c r="G229" s="49"/>
      <c r="H229" s="51"/>
      <c r="I229" s="18"/>
      <c r="J229" s="342"/>
      <c r="K229" s="34"/>
      <c r="L229" s="34"/>
      <c r="M229" s="23"/>
      <c r="N229" s="23"/>
      <c r="Q229" s="13"/>
      <c r="R229" s="13"/>
    </row>
    <row r="230" spans="1:18">
      <c r="A230" s="48"/>
      <c r="B230" s="48"/>
      <c r="C230" s="48"/>
      <c r="D230" s="49"/>
      <c r="E230" s="50"/>
      <c r="F230" s="49"/>
      <c r="G230" s="49"/>
      <c r="H230" s="51"/>
      <c r="I230" s="18"/>
      <c r="J230" s="342"/>
      <c r="K230" s="34"/>
      <c r="L230" s="34"/>
      <c r="M230" s="23"/>
      <c r="N230" s="23"/>
      <c r="Q230" s="13"/>
      <c r="R230" s="13"/>
    </row>
    <row r="231" spans="1:18">
      <c r="A231" s="48"/>
      <c r="B231" s="48"/>
      <c r="C231" s="48"/>
      <c r="D231" s="49"/>
      <c r="E231" s="50"/>
      <c r="F231" s="49"/>
      <c r="G231" s="49"/>
      <c r="H231" s="51"/>
      <c r="I231" s="18"/>
      <c r="J231" s="342"/>
      <c r="K231" s="34"/>
      <c r="L231" s="34"/>
      <c r="M231" s="23"/>
      <c r="N231" s="23"/>
      <c r="Q231" s="13"/>
      <c r="R231" s="13"/>
    </row>
    <row r="232" spans="1:18" s="17" customFormat="1">
      <c r="A232" s="59"/>
      <c r="B232" s="59"/>
      <c r="C232" s="59"/>
      <c r="D232" s="49"/>
      <c r="E232" s="50"/>
      <c r="F232" s="49"/>
      <c r="G232" s="49"/>
      <c r="H232" s="51"/>
      <c r="I232" s="18"/>
      <c r="J232" s="346"/>
      <c r="K232" s="34"/>
      <c r="L232" s="34"/>
      <c r="M232" s="23"/>
      <c r="N232" s="23"/>
      <c r="O232" s="1"/>
      <c r="Q232" s="14"/>
      <c r="R232" s="14"/>
    </row>
    <row r="233" spans="1:18">
      <c r="A233" s="41"/>
      <c r="B233" s="41"/>
      <c r="C233" s="41"/>
      <c r="D233" s="42"/>
      <c r="E233" s="43"/>
      <c r="F233" s="44"/>
      <c r="G233" s="44"/>
      <c r="H233" s="47"/>
      <c r="I233" s="45"/>
      <c r="J233" s="342"/>
      <c r="K233" s="34"/>
      <c r="L233" s="34"/>
      <c r="M233" s="23"/>
      <c r="N233" s="23"/>
      <c r="Q233" s="13"/>
      <c r="R233" s="13"/>
    </row>
    <row r="234" spans="1:18">
      <c r="A234" s="48"/>
      <c r="B234" s="48"/>
      <c r="C234" s="48"/>
      <c r="D234" s="49"/>
      <c r="E234" s="50"/>
      <c r="F234" s="49"/>
      <c r="G234" s="49"/>
      <c r="H234" s="51"/>
      <c r="I234" s="18"/>
      <c r="J234" s="342"/>
      <c r="K234" s="34"/>
      <c r="L234" s="34"/>
      <c r="M234" s="23"/>
      <c r="N234" s="23"/>
      <c r="Q234" s="13"/>
      <c r="R234" s="13"/>
    </row>
    <row r="235" spans="1:18" s="17" customFormat="1">
      <c r="A235" s="48"/>
      <c r="B235" s="48"/>
      <c r="C235" s="48"/>
      <c r="D235" s="49"/>
      <c r="E235" s="50"/>
      <c r="F235" s="49"/>
      <c r="G235" s="49"/>
      <c r="H235" s="51"/>
      <c r="I235" s="18"/>
      <c r="J235" s="346"/>
      <c r="K235" s="34"/>
      <c r="L235" s="34"/>
      <c r="M235" s="23"/>
      <c r="N235" s="23"/>
      <c r="O235" s="1"/>
      <c r="Q235" s="14"/>
      <c r="R235" s="14"/>
    </row>
    <row r="236" spans="1:18">
      <c r="A236" s="48"/>
      <c r="B236" s="48"/>
      <c r="C236" s="48"/>
      <c r="D236" s="49"/>
      <c r="E236" s="50"/>
      <c r="F236" s="49"/>
      <c r="G236" s="49"/>
      <c r="H236" s="51"/>
      <c r="I236" s="18"/>
      <c r="J236" s="342"/>
      <c r="K236" s="34"/>
      <c r="L236" s="34"/>
      <c r="M236" s="23"/>
      <c r="N236" s="23"/>
      <c r="Q236" s="13"/>
      <c r="R236" s="13"/>
    </row>
    <row r="237" spans="1:18">
      <c r="A237" s="48"/>
      <c r="B237" s="48"/>
      <c r="C237" s="48"/>
      <c r="D237" s="49"/>
      <c r="E237" s="50"/>
      <c r="F237" s="49"/>
      <c r="G237" s="49"/>
      <c r="H237" s="51"/>
      <c r="I237" s="18"/>
      <c r="J237" s="342"/>
      <c r="K237" s="34"/>
      <c r="L237" s="34"/>
      <c r="M237" s="23"/>
      <c r="N237" s="23"/>
      <c r="Q237" s="13"/>
      <c r="R237" s="13"/>
    </row>
    <row r="238" spans="1:18">
      <c r="A238" s="48"/>
      <c r="B238" s="48"/>
      <c r="C238" s="48"/>
      <c r="D238" s="49"/>
      <c r="E238" s="50"/>
      <c r="F238" s="49"/>
      <c r="G238" s="49"/>
      <c r="H238" s="51"/>
      <c r="I238" s="18"/>
      <c r="J238" s="342"/>
      <c r="K238" s="34"/>
      <c r="L238" s="34"/>
      <c r="M238" s="23"/>
      <c r="N238" s="23"/>
      <c r="Q238" s="13"/>
      <c r="R238" s="13"/>
    </row>
    <row r="239" spans="1:18" s="17" customFormat="1">
      <c r="A239" s="54"/>
      <c r="B239" s="54"/>
      <c r="C239" s="54"/>
      <c r="D239" s="49"/>
      <c r="E239" s="50"/>
      <c r="F239" s="49"/>
      <c r="G239" s="49"/>
      <c r="H239" s="51"/>
      <c r="I239" s="18"/>
      <c r="J239" s="346"/>
      <c r="K239" s="34"/>
      <c r="L239" s="34"/>
      <c r="M239" s="23"/>
      <c r="N239" s="23"/>
      <c r="O239" s="1"/>
      <c r="Q239" s="14"/>
      <c r="R239" s="14"/>
    </row>
    <row r="240" spans="1:18">
      <c r="A240" s="41"/>
      <c r="B240" s="41"/>
      <c r="C240" s="41"/>
      <c r="D240" s="42"/>
      <c r="E240" s="43"/>
      <c r="F240" s="44"/>
      <c r="G240" s="44"/>
      <c r="H240" s="47"/>
      <c r="I240" s="45"/>
      <c r="J240" s="342"/>
      <c r="K240" s="34"/>
      <c r="L240" s="34"/>
      <c r="M240" s="23"/>
      <c r="N240" s="23"/>
      <c r="Q240" s="13"/>
      <c r="R240" s="13"/>
    </row>
    <row r="241" spans="1:18">
      <c r="A241" s="48"/>
      <c r="B241" s="48"/>
      <c r="C241" s="48"/>
      <c r="D241" s="49"/>
      <c r="E241" s="50"/>
      <c r="F241" s="49"/>
      <c r="G241" s="49"/>
      <c r="H241" s="51"/>
      <c r="I241" s="18"/>
      <c r="J241" s="342"/>
      <c r="K241" s="34"/>
      <c r="L241" s="34"/>
      <c r="M241" s="23"/>
      <c r="N241" s="23"/>
      <c r="Q241" s="13"/>
      <c r="R241" s="13"/>
    </row>
    <row r="242" spans="1:18">
      <c r="A242" s="48"/>
      <c r="B242" s="48"/>
      <c r="C242" s="48"/>
      <c r="D242" s="49"/>
      <c r="E242" s="53"/>
      <c r="F242" s="49"/>
      <c r="G242" s="49"/>
      <c r="H242" s="51"/>
      <c r="I242" s="18"/>
      <c r="J242" s="342"/>
      <c r="K242" s="34"/>
      <c r="L242" s="34"/>
      <c r="M242" s="23"/>
      <c r="N242" s="23"/>
      <c r="Q242" s="13"/>
      <c r="R242" s="13"/>
    </row>
    <row r="243" spans="1:18">
      <c r="A243" s="48"/>
      <c r="B243" s="48"/>
      <c r="C243" s="48"/>
      <c r="D243" s="49"/>
      <c r="E243" s="53"/>
      <c r="F243" s="49"/>
      <c r="G243" s="49"/>
      <c r="H243" s="51"/>
      <c r="I243" s="18"/>
      <c r="J243" s="342"/>
      <c r="K243" s="34"/>
      <c r="L243" s="34"/>
      <c r="M243" s="23"/>
      <c r="N243" s="23"/>
      <c r="Q243" s="13"/>
      <c r="R243" s="13"/>
    </row>
    <row r="244" spans="1:18">
      <c r="A244" s="48"/>
      <c r="B244" s="48"/>
      <c r="C244" s="48"/>
      <c r="D244" s="49"/>
      <c r="E244" s="50"/>
      <c r="F244" s="49"/>
      <c r="G244" s="49"/>
      <c r="H244" s="51"/>
      <c r="I244" s="18"/>
      <c r="J244" s="342"/>
      <c r="K244" s="34"/>
      <c r="L244" s="34"/>
      <c r="M244" s="23"/>
      <c r="N244" s="23"/>
      <c r="Q244" s="13"/>
      <c r="R244" s="13"/>
    </row>
    <row r="245" spans="1:18">
      <c r="A245" s="48"/>
      <c r="B245" s="48"/>
      <c r="C245" s="48"/>
      <c r="D245" s="49"/>
      <c r="E245" s="50"/>
      <c r="F245" s="49"/>
      <c r="G245" s="49"/>
      <c r="H245" s="51"/>
      <c r="I245" s="18"/>
      <c r="J245" s="342"/>
      <c r="K245" s="34"/>
      <c r="L245" s="34"/>
      <c r="M245" s="23"/>
      <c r="N245" s="23"/>
      <c r="Q245" s="13"/>
      <c r="R245" s="13"/>
    </row>
    <row r="246" spans="1:18" s="17" customFormat="1">
      <c r="A246" s="54"/>
      <c r="B246" s="54"/>
      <c r="C246" s="54"/>
      <c r="D246" s="49"/>
      <c r="E246" s="50"/>
      <c r="F246" s="49"/>
      <c r="G246" s="49"/>
      <c r="H246" s="51"/>
      <c r="I246" s="18"/>
      <c r="J246" s="346"/>
      <c r="K246" s="34"/>
      <c r="L246" s="34"/>
      <c r="M246" s="23"/>
      <c r="N246" s="23"/>
      <c r="O246" s="1"/>
      <c r="Q246" s="14"/>
      <c r="R246" s="14"/>
    </row>
    <row r="247" spans="1:18">
      <c r="A247" s="41"/>
      <c r="B247" s="41"/>
      <c r="C247" s="41"/>
      <c r="D247" s="42"/>
      <c r="E247" s="43"/>
      <c r="F247" s="44"/>
      <c r="G247" s="44"/>
      <c r="H247" s="47"/>
      <c r="I247" s="45"/>
      <c r="J247" s="342"/>
      <c r="K247" s="34"/>
      <c r="L247" s="34"/>
      <c r="M247" s="23"/>
      <c r="N247" s="23"/>
      <c r="Q247" s="13"/>
      <c r="R247" s="13"/>
    </row>
    <row r="248" spans="1:18">
      <c r="A248" s="60"/>
      <c r="B248" s="60"/>
      <c r="C248" s="60"/>
      <c r="D248" s="44"/>
      <c r="E248" s="43"/>
      <c r="F248" s="61"/>
      <c r="G248" s="61"/>
      <c r="H248" s="62"/>
      <c r="I248" s="58"/>
      <c r="J248" s="342"/>
      <c r="K248" s="34"/>
      <c r="L248" s="34"/>
      <c r="M248" s="23"/>
      <c r="N248" s="23"/>
      <c r="Q248" s="13"/>
      <c r="R248" s="13"/>
    </row>
    <row r="249" spans="1:18">
      <c r="A249" s="60"/>
      <c r="B249" s="60"/>
      <c r="C249" s="60"/>
      <c r="D249" s="44"/>
      <c r="E249" s="43"/>
      <c r="F249" s="44"/>
      <c r="G249" s="44"/>
      <c r="H249" s="47"/>
      <c r="I249" s="18"/>
      <c r="J249" s="342"/>
      <c r="K249" s="34"/>
      <c r="L249" s="34"/>
      <c r="M249" s="23"/>
      <c r="N249" s="23"/>
      <c r="Q249" s="13"/>
      <c r="R249" s="13"/>
    </row>
    <row r="250" spans="1:18">
      <c r="A250" s="60"/>
      <c r="B250" s="60"/>
      <c r="C250" s="60"/>
      <c r="D250" s="44"/>
      <c r="E250" s="43"/>
      <c r="F250" s="44"/>
      <c r="G250" s="44"/>
      <c r="H250" s="47"/>
      <c r="I250" s="18"/>
      <c r="J250" s="342"/>
      <c r="K250" s="34"/>
      <c r="L250" s="34"/>
      <c r="M250" s="23"/>
      <c r="N250" s="23"/>
      <c r="Q250" s="13"/>
      <c r="R250" s="13"/>
    </row>
    <row r="251" spans="1:18">
      <c r="A251" s="48"/>
      <c r="B251" s="48"/>
      <c r="C251" s="48"/>
      <c r="D251" s="49"/>
      <c r="E251" s="50"/>
      <c r="F251" s="49"/>
      <c r="G251" s="49"/>
      <c r="H251" s="51"/>
      <c r="I251" s="18"/>
      <c r="J251" s="342"/>
      <c r="K251" s="34"/>
      <c r="L251" s="34"/>
      <c r="M251" s="23"/>
      <c r="N251" s="23"/>
      <c r="Q251" s="13"/>
      <c r="R251" s="13"/>
    </row>
    <row r="252" spans="1:18" s="17" customFormat="1">
      <c r="A252" s="48"/>
      <c r="B252" s="48"/>
      <c r="C252" s="48"/>
      <c r="D252" s="49"/>
      <c r="E252" s="50"/>
      <c r="F252" s="49"/>
      <c r="G252" s="49"/>
      <c r="H252" s="51"/>
      <c r="I252" s="18"/>
      <c r="J252" s="346"/>
      <c r="K252" s="34"/>
      <c r="L252" s="34"/>
      <c r="M252" s="23"/>
      <c r="N252" s="23"/>
      <c r="O252" s="1"/>
      <c r="Q252" s="14"/>
      <c r="R252" s="14"/>
    </row>
    <row r="253" spans="1:18">
      <c r="A253" s="48"/>
      <c r="B253" s="48"/>
      <c r="C253" s="48"/>
      <c r="D253" s="49"/>
      <c r="E253" s="50"/>
      <c r="F253" s="49"/>
      <c r="G253" s="49"/>
      <c r="H253" s="51"/>
      <c r="I253" s="18"/>
      <c r="J253" s="342"/>
      <c r="K253" s="34"/>
      <c r="L253" s="34"/>
      <c r="M253" s="23"/>
      <c r="N253" s="23"/>
      <c r="Q253" s="13"/>
      <c r="R253" s="13"/>
    </row>
    <row r="254" spans="1:18">
      <c r="A254" s="60"/>
      <c r="B254" s="60"/>
      <c r="C254" s="60"/>
      <c r="D254" s="44"/>
      <c r="E254" s="43"/>
      <c r="F254" s="44"/>
      <c r="G254" s="44"/>
      <c r="H254" s="47"/>
      <c r="I254" s="18"/>
      <c r="J254" s="342"/>
      <c r="K254" s="34"/>
      <c r="L254" s="34"/>
      <c r="M254" s="23"/>
      <c r="N254" s="23"/>
      <c r="Q254" s="13"/>
      <c r="R254" s="13"/>
    </row>
    <row r="255" spans="1:18">
      <c r="A255" s="48"/>
      <c r="B255" s="48"/>
      <c r="C255" s="48"/>
      <c r="D255" s="49"/>
      <c r="E255" s="50"/>
      <c r="F255" s="49"/>
      <c r="G255" s="49"/>
      <c r="H255" s="51"/>
      <c r="I255" s="18"/>
      <c r="J255" s="342"/>
      <c r="K255" s="34"/>
      <c r="L255" s="34"/>
      <c r="M255" s="23"/>
      <c r="N255" s="23"/>
      <c r="Q255" s="13"/>
      <c r="R255" s="13"/>
    </row>
    <row r="256" spans="1:18">
      <c r="A256" s="48"/>
      <c r="B256" s="48"/>
      <c r="C256" s="48"/>
      <c r="D256" s="49"/>
      <c r="E256" s="50"/>
      <c r="F256" s="49"/>
      <c r="G256" s="49"/>
      <c r="H256" s="51"/>
      <c r="I256" s="18"/>
      <c r="J256" s="342"/>
      <c r="K256" s="34"/>
      <c r="L256" s="34"/>
      <c r="M256" s="23"/>
      <c r="N256" s="23"/>
      <c r="Q256" s="13"/>
      <c r="R256" s="13"/>
    </row>
    <row r="257" spans="1:18" s="20" customFormat="1">
      <c r="A257" s="60"/>
      <c r="B257" s="60"/>
      <c r="C257" s="60"/>
      <c r="D257" s="44"/>
      <c r="E257" s="43"/>
      <c r="F257" s="44"/>
      <c r="G257" s="44"/>
      <c r="H257" s="47"/>
      <c r="I257" s="18"/>
      <c r="J257" s="346"/>
      <c r="K257" s="34"/>
      <c r="L257" s="34"/>
      <c r="M257" s="23"/>
      <c r="N257" s="23"/>
      <c r="O257" s="1"/>
      <c r="Q257" s="19"/>
      <c r="R257" s="19"/>
    </row>
    <row r="258" spans="1:18">
      <c r="A258" s="48"/>
      <c r="B258" s="48"/>
      <c r="C258" s="48"/>
      <c r="D258" s="49"/>
      <c r="E258" s="50"/>
      <c r="F258" s="49"/>
      <c r="G258" s="49"/>
      <c r="H258" s="51"/>
      <c r="I258" s="18"/>
      <c r="J258" s="342"/>
      <c r="K258" s="34"/>
      <c r="L258" s="34"/>
      <c r="M258" s="23"/>
      <c r="N258" s="23"/>
      <c r="Q258" s="13"/>
      <c r="R258" s="13"/>
    </row>
    <row r="259" spans="1:18">
      <c r="A259" s="48"/>
      <c r="B259" s="48"/>
      <c r="C259" s="48"/>
      <c r="D259" s="49"/>
      <c r="E259" s="50"/>
      <c r="F259" s="49"/>
      <c r="G259" s="49"/>
      <c r="H259" s="51"/>
      <c r="I259" s="18"/>
      <c r="J259" s="342"/>
      <c r="K259" s="34"/>
      <c r="L259" s="34"/>
      <c r="M259" s="23"/>
      <c r="N259" s="23"/>
      <c r="Q259" s="13"/>
      <c r="R259" s="13"/>
    </row>
    <row r="260" spans="1:18">
      <c r="A260" s="48"/>
      <c r="B260" s="48"/>
      <c r="C260" s="48"/>
      <c r="D260" s="49"/>
      <c r="E260" s="50"/>
      <c r="F260" s="49"/>
      <c r="G260" s="49"/>
      <c r="H260" s="51"/>
      <c r="I260" s="18"/>
      <c r="J260" s="342"/>
      <c r="K260" s="34"/>
      <c r="L260" s="34"/>
      <c r="M260" s="23"/>
      <c r="N260" s="23"/>
      <c r="Q260" s="13"/>
      <c r="R260" s="13"/>
    </row>
    <row r="261" spans="1:18">
      <c r="A261" s="60"/>
      <c r="B261" s="60"/>
      <c r="C261" s="60"/>
      <c r="D261" s="44"/>
      <c r="E261" s="43"/>
      <c r="F261" s="44"/>
      <c r="G261" s="44"/>
      <c r="H261" s="47"/>
      <c r="I261" s="18"/>
      <c r="J261" s="342"/>
      <c r="K261" s="34"/>
      <c r="L261" s="34"/>
      <c r="M261" s="23"/>
      <c r="N261" s="23"/>
      <c r="Q261" s="13"/>
      <c r="R261" s="13"/>
    </row>
    <row r="262" spans="1:18">
      <c r="A262" s="49"/>
      <c r="B262" s="49"/>
      <c r="C262" s="49"/>
      <c r="D262" s="49"/>
      <c r="E262" s="50"/>
      <c r="F262" s="49"/>
      <c r="G262" s="49"/>
      <c r="H262" s="51"/>
      <c r="I262" s="18"/>
      <c r="J262" s="342"/>
      <c r="K262" s="34"/>
      <c r="L262" s="34"/>
      <c r="M262" s="23"/>
      <c r="N262" s="23"/>
      <c r="Q262" s="13"/>
      <c r="R262" s="13"/>
    </row>
    <row r="263" spans="1:18" s="17" customFormat="1">
      <c r="A263" s="49"/>
      <c r="B263" s="49"/>
      <c r="C263" s="49"/>
      <c r="D263" s="49"/>
      <c r="E263" s="50"/>
      <c r="F263" s="49"/>
      <c r="G263" s="49"/>
      <c r="H263" s="51"/>
      <c r="I263" s="18"/>
      <c r="J263" s="346"/>
      <c r="K263" s="34"/>
      <c r="L263" s="34"/>
      <c r="M263" s="23"/>
      <c r="N263" s="23"/>
      <c r="O263" s="1"/>
      <c r="Q263" s="14"/>
      <c r="R263" s="14"/>
    </row>
    <row r="264" spans="1:18">
      <c r="A264" s="49"/>
      <c r="B264" s="49"/>
      <c r="C264" s="49"/>
      <c r="D264" s="49"/>
      <c r="E264" s="50"/>
      <c r="F264" s="49"/>
      <c r="G264" s="49"/>
      <c r="H264" s="51"/>
      <c r="I264" s="18"/>
      <c r="J264" s="342"/>
      <c r="K264" s="34"/>
      <c r="L264" s="34"/>
      <c r="M264" s="23"/>
      <c r="N264" s="23"/>
      <c r="Q264" s="13"/>
      <c r="R264" s="13"/>
    </row>
    <row r="265" spans="1:18">
      <c r="A265" s="49"/>
      <c r="B265" s="49"/>
      <c r="C265" s="49"/>
      <c r="D265" s="49"/>
      <c r="E265" s="50"/>
      <c r="F265" s="49"/>
      <c r="G265" s="49"/>
      <c r="H265" s="51"/>
      <c r="I265" s="18"/>
      <c r="J265" s="342"/>
      <c r="K265" s="34"/>
      <c r="L265" s="34"/>
      <c r="M265" s="23"/>
      <c r="N265" s="23"/>
      <c r="Q265" s="13"/>
      <c r="R265" s="13"/>
    </row>
    <row r="266" spans="1:18">
      <c r="A266" s="49"/>
      <c r="B266" s="49"/>
      <c r="C266" s="49"/>
      <c r="D266" s="49"/>
      <c r="E266" s="50"/>
      <c r="F266" s="49"/>
      <c r="G266" s="49"/>
      <c r="H266" s="51"/>
      <c r="I266" s="18"/>
      <c r="J266" s="342"/>
      <c r="K266" s="34"/>
      <c r="L266" s="34"/>
      <c r="M266" s="23"/>
      <c r="N266" s="23"/>
      <c r="Q266" s="13"/>
      <c r="R266" s="13"/>
    </row>
    <row r="267" spans="1:18">
      <c r="A267" s="49"/>
      <c r="B267" s="49"/>
      <c r="C267" s="49"/>
      <c r="D267" s="49"/>
      <c r="E267" s="50"/>
      <c r="F267" s="49"/>
      <c r="G267" s="49"/>
      <c r="H267" s="51"/>
      <c r="I267" s="18"/>
      <c r="J267" s="342"/>
      <c r="K267" s="34"/>
      <c r="L267" s="34"/>
      <c r="M267" s="23"/>
      <c r="N267" s="23"/>
      <c r="Q267" s="13"/>
      <c r="R267" s="13"/>
    </row>
    <row r="268" spans="1:18">
      <c r="A268" s="44"/>
      <c r="B268" s="44"/>
      <c r="C268" s="44"/>
      <c r="D268" s="44"/>
      <c r="E268" s="43"/>
      <c r="F268" s="44"/>
      <c r="G268" s="44"/>
      <c r="H268" s="47"/>
      <c r="I268" s="18"/>
      <c r="J268" s="342"/>
      <c r="K268" s="34"/>
      <c r="L268" s="34"/>
      <c r="M268" s="23"/>
      <c r="N268" s="23"/>
      <c r="Q268" s="13"/>
      <c r="R268" s="13"/>
    </row>
    <row r="269" spans="1:18">
      <c r="A269" s="49"/>
      <c r="B269" s="49"/>
      <c r="C269" s="49"/>
      <c r="D269" s="49"/>
      <c r="E269" s="50"/>
      <c r="F269" s="49"/>
      <c r="G269" s="49"/>
      <c r="H269" s="51"/>
      <c r="I269" s="18"/>
      <c r="J269" s="342"/>
      <c r="K269" s="34"/>
      <c r="L269" s="34"/>
      <c r="M269" s="23"/>
      <c r="N269" s="23"/>
      <c r="Q269" s="13"/>
      <c r="R269" s="13"/>
    </row>
    <row r="270" spans="1:18" s="20" customFormat="1">
      <c r="A270" s="49"/>
      <c r="B270" s="49"/>
      <c r="C270" s="49"/>
      <c r="D270" s="49"/>
      <c r="E270" s="50"/>
      <c r="F270" s="49"/>
      <c r="G270" s="49"/>
      <c r="H270" s="51"/>
      <c r="I270" s="18"/>
      <c r="J270" s="346"/>
      <c r="K270" s="34"/>
      <c r="L270" s="34"/>
      <c r="M270" s="23"/>
      <c r="N270" s="23"/>
      <c r="O270" s="1"/>
      <c r="Q270" s="19"/>
      <c r="R270" s="19"/>
    </row>
    <row r="271" spans="1:18">
      <c r="A271" s="49"/>
      <c r="B271" s="49"/>
      <c r="C271" s="49"/>
      <c r="D271" s="49"/>
      <c r="E271" s="50"/>
      <c r="F271" s="49"/>
      <c r="G271" s="49"/>
      <c r="H271" s="51"/>
      <c r="I271" s="18"/>
      <c r="J271" s="342"/>
      <c r="K271" s="34"/>
      <c r="L271" s="34"/>
      <c r="M271" s="23"/>
      <c r="N271" s="23"/>
      <c r="Q271" s="13"/>
      <c r="R271" s="13"/>
    </row>
    <row r="272" spans="1:18">
      <c r="A272" s="49"/>
      <c r="B272" s="49"/>
      <c r="C272" s="49"/>
      <c r="D272" s="49"/>
      <c r="E272" s="50"/>
      <c r="F272" s="49"/>
      <c r="G272" s="49"/>
      <c r="H272" s="51"/>
      <c r="I272" s="18"/>
      <c r="J272" s="342"/>
      <c r="K272" s="34"/>
      <c r="L272" s="34"/>
      <c r="M272" s="23"/>
      <c r="N272" s="23"/>
      <c r="Q272" s="13"/>
      <c r="R272" s="13"/>
    </row>
    <row r="273" spans="1:18">
      <c r="A273" s="49"/>
      <c r="B273" s="49"/>
      <c r="C273" s="49"/>
      <c r="D273" s="49"/>
      <c r="E273" s="50"/>
      <c r="F273" s="49"/>
      <c r="G273" s="49"/>
      <c r="H273" s="51"/>
      <c r="I273" s="18"/>
      <c r="J273" s="342"/>
      <c r="K273" s="34"/>
      <c r="L273" s="34"/>
      <c r="M273" s="23"/>
      <c r="N273" s="23"/>
      <c r="Q273" s="13"/>
      <c r="R273" s="13"/>
    </row>
    <row r="274" spans="1:18">
      <c r="A274" s="44"/>
      <c r="B274" s="44"/>
      <c r="C274" s="44"/>
      <c r="D274" s="44"/>
      <c r="E274" s="43"/>
      <c r="F274" s="44"/>
      <c r="G274" s="44"/>
      <c r="H274" s="47"/>
      <c r="I274" s="18"/>
      <c r="J274" s="342"/>
      <c r="K274" s="34"/>
      <c r="L274" s="34"/>
      <c r="M274" s="23"/>
      <c r="N274" s="23"/>
      <c r="Q274" s="13"/>
      <c r="R274" s="13"/>
    </row>
    <row r="275" spans="1:18">
      <c r="A275" s="49"/>
      <c r="B275" s="49"/>
      <c r="C275" s="49"/>
      <c r="D275" s="49"/>
      <c r="E275" s="50"/>
      <c r="F275" s="49"/>
      <c r="G275" s="49"/>
      <c r="H275" s="51"/>
      <c r="I275" s="18"/>
      <c r="J275" s="342"/>
      <c r="K275" s="34"/>
      <c r="L275" s="34"/>
      <c r="M275" s="23"/>
      <c r="N275" s="23"/>
      <c r="Q275" s="13"/>
      <c r="R275" s="13"/>
    </row>
    <row r="276" spans="1:18">
      <c r="A276" s="49"/>
      <c r="B276" s="49"/>
      <c r="C276" s="49"/>
      <c r="D276" s="49"/>
      <c r="E276" s="50"/>
      <c r="F276" s="49"/>
      <c r="G276" s="49"/>
      <c r="H276" s="51"/>
      <c r="I276" s="18"/>
      <c r="J276" s="342"/>
      <c r="K276" s="34"/>
      <c r="L276" s="34"/>
      <c r="M276" s="23"/>
      <c r="N276" s="23"/>
      <c r="Q276" s="13"/>
      <c r="R276" s="13"/>
    </row>
    <row r="277" spans="1:18">
      <c r="A277" s="49"/>
      <c r="B277" s="49"/>
      <c r="C277" s="49"/>
      <c r="D277" s="49"/>
      <c r="E277" s="50"/>
      <c r="F277" s="49"/>
      <c r="G277" s="49"/>
      <c r="H277" s="51"/>
      <c r="I277" s="18"/>
      <c r="J277" s="342"/>
      <c r="K277" s="34"/>
      <c r="L277" s="34"/>
      <c r="M277" s="23"/>
      <c r="N277" s="23"/>
      <c r="Q277" s="13"/>
      <c r="R277" s="13"/>
    </row>
    <row r="278" spans="1:18" s="17" customFormat="1">
      <c r="A278" s="49"/>
      <c r="B278" s="49"/>
      <c r="C278" s="49"/>
      <c r="D278" s="49"/>
      <c r="E278" s="50"/>
      <c r="F278" s="49"/>
      <c r="G278" s="49"/>
      <c r="H278" s="51"/>
      <c r="I278" s="18"/>
      <c r="J278" s="346"/>
      <c r="K278" s="34"/>
      <c r="L278" s="34"/>
      <c r="M278" s="23"/>
      <c r="N278" s="23"/>
      <c r="O278" s="1"/>
      <c r="Q278" s="14"/>
      <c r="R278" s="14"/>
    </row>
    <row r="279" spans="1:18">
      <c r="A279" s="63"/>
      <c r="B279" s="63"/>
      <c r="C279" s="63"/>
      <c r="D279" s="63"/>
      <c r="E279" s="64"/>
      <c r="F279" s="63"/>
      <c r="G279" s="63"/>
      <c r="H279" s="46"/>
      <c r="I279" s="18"/>
      <c r="J279" s="342"/>
      <c r="K279" s="34"/>
      <c r="L279" s="34"/>
      <c r="M279" s="23"/>
      <c r="N279" s="23"/>
      <c r="Q279" s="13"/>
      <c r="R279" s="13"/>
    </row>
    <row r="280" spans="1:18">
      <c r="A280" s="49"/>
      <c r="B280" s="49"/>
      <c r="C280" s="49"/>
      <c r="D280" s="49"/>
      <c r="E280" s="50"/>
      <c r="F280" s="49"/>
      <c r="G280" s="49"/>
      <c r="H280" s="51"/>
      <c r="I280" s="18"/>
      <c r="J280" s="342"/>
      <c r="K280" s="34"/>
      <c r="L280" s="34"/>
      <c r="M280" s="23"/>
      <c r="N280" s="23"/>
      <c r="Q280" s="13"/>
      <c r="R280" s="13"/>
    </row>
    <row r="281" spans="1:18">
      <c r="A281" s="49"/>
      <c r="B281" s="49"/>
      <c r="C281" s="49"/>
      <c r="D281" s="49"/>
      <c r="E281" s="50"/>
      <c r="F281" s="49"/>
      <c r="G281" s="49"/>
      <c r="H281" s="51"/>
      <c r="I281" s="18"/>
      <c r="J281" s="342"/>
      <c r="K281" s="34"/>
      <c r="L281" s="34"/>
      <c r="M281" s="23"/>
      <c r="N281" s="23"/>
      <c r="Q281" s="13"/>
      <c r="R281" s="13"/>
    </row>
    <row r="282" spans="1:18" s="17" customFormat="1">
      <c r="A282" s="49"/>
      <c r="B282" s="49"/>
      <c r="C282" s="49"/>
      <c r="D282" s="49"/>
      <c r="E282" s="50"/>
      <c r="F282" s="49"/>
      <c r="G282" s="49"/>
      <c r="H282" s="51"/>
      <c r="I282" s="18"/>
      <c r="J282" s="346"/>
      <c r="K282" s="34"/>
      <c r="L282" s="34"/>
      <c r="M282" s="23"/>
      <c r="N282" s="23"/>
      <c r="O282" s="1"/>
      <c r="Q282" s="14"/>
      <c r="R282" s="14"/>
    </row>
    <row r="283" spans="1:18">
      <c r="A283" s="49"/>
      <c r="B283" s="49"/>
      <c r="C283" s="49"/>
      <c r="D283" s="49"/>
      <c r="E283" s="50"/>
      <c r="F283" s="49"/>
      <c r="G283" s="49"/>
      <c r="H283" s="51"/>
      <c r="I283" s="18"/>
      <c r="J283" s="342"/>
      <c r="K283" s="34"/>
      <c r="L283" s="34"/>
      <c r="M283" s="23"/>
      <c r="N283" s="23"/>
      <c r="Q283" s="13"/>
      <c r="R283" s="13"/>
    </row>
    <row r="284" spans="1:18">
      <c r="A284" s="49"/>
      <c r="B284" s="49"/>
      <c r="C284" s="49"/>
      <c r="D284" s="49"/>
      <c r="E284" s="50"/>
      <c r="F284" s="49"/>
      <c r="G284" s="49"/>
      <c r="H284" s="51"/>
      <c r="I284" s="18"/>
      <c r="J284" s="342"/>
      <c r="K284" s="34"/>
      <c r="L284" s="34"/>
      <c r="M284" s="23"/>
      <c r="N284" s="23"/>
      <c r="Q284" s="13"/>
      <c r="R284" s="13"/>
    </row>
    <row r="285" spans="1:18">
      <c r="A285" s="44"/>
      <c r="B285" s="44"/>
      <c r="C285" s="44"/>
      <c r="D285" s="44"/>
      <c r="E285" s="43"/>
      <c r="F285" s="44"/>
      <c r="G285" s="44"/>
      <c r="H285" s="47"/>
      <c r="I285" s="18"/>
      <c r="J285" s="342"/>
      <c r="K285" s="34"/>
      <c r="L285" s="34"/>
      <c r="M285" s="23"/>
      <c r="N285" s="23"/>
      <c r="Q285" s="13"/>
      <c r="R285" s="13"/>
    </row>
    <row r="286" spans="1:18">
      <c r="A286" s="49"/>
      <c r="B286" s="49"/>
      <c r="C286" s="49"/>
      <c r="D286" s="49"/>
      <c r="E286" s="50"/>
      <c r="F286" s="49"/>
      <c r="G286" s="49"/>
      <c r="H286" s="51"/>
      <c r="I286" s="18"/>
      <c r="J286" s="342"/>
      <c r="K286" s="34"/>
      <c r="L286" s="34"/>
      <c r="M286" s="23"/>
      <c r="N286" s="23"/>
      <c r="Q286" s="13"/>
      <c r="R286" s="13"/>
    </row>
    <row r="287" spans="1:18">
      <c r="A287" s="49"/>
      <c r="B287" s="49"/>
      <c r="C287" s="49"/>
      <c r="D287" s="49"/>
      <c r="E287" s="50"/>
      <c r="F287" s="49"/>
      <c r="G287" s="49"/>
      <c r="H287" s="51"/>
      <c r="I287" s="18"/>
      <c r="J287" s="342"/>
      <c r="K287" s="34"/>
      <c r="L287" s="34"/>
      <c r="M287" s="23"/>
      <c r="N287" s="23"/>
      <c r="Q287" s="13"/>
      <c r="R287" s="13"/>
    </row>
    <row r="288" spans="1:18">
      <c r="A288" s="49"/>
      <c r="B288" s="49"/>
      <c r="C288" s="49"/>
      <c r="D288" s="49"/>
      <c r="E288" s="50"/>
      <c r="F288" s="49"/>
      <c r="G288" s="49"/>
      <c r="H288" s="51"/>
      <c r="I288" s="18"/>
      <c r="J288" s="342"/>
      <c r="K288" s="34"/>
      <c r="L288" s="34"/>
      <c r="M288" s="23"/>
      <c r="N288" s="23"/>
      <c r="Q288" s="13"/>
      <c r="R288" s="13"/>
    </row>
    <row r="289" spans="1:18">
      <c r="A289" s="49"/>
      <c r="B289" s="49"/>
      <c r="C289" s="49"/>
      <c r="D289" s="49"/>
      <c r="E289" s="50"/>
      <c r="F289" s="49"/>
      <c r="G289" s="49"/>
      <c r="H289" s="51"/>
      <c r="I289" s="18"/>
      <c r="J289" s="342"/>
      <c r="K289" s="34"/>
      <c r="L289" s="34"/>
      <c r="M289" s="23"/>
      <c r="N289" s="23"/>
      <c r="Q289" s="13"/>
      <c r="R289" s="13"/>
    </row>
    <row r="290" spans="1:18">
      <c r="A290" s="49"/>
      <c r="B290" s="49"/>
      <c r="C290" s="49"/>
      <c r="D290" s="49"/>
      <c r="E290" s="50"/>
      <c r="F290" s="49"/>
      <c r="G290" s="49"/>
      <c r="H290" s="51"/>
      <c r="I290" s="18"/>
      <c r="J290" s="342"/>
      <c r="K290" s="34"/>
      <c r="L290" s="34"/>
      <c r="M290" s="23"/>
      <c r="N290" s="23"/>
      <c r="Q290" s="13"/>
      <c r="R290" s="13"/>
    </row>
    <row r="291" spans="1:18">
      <c r="A291" s="49"/>
      <c r="B291" s="49"/>
      <c r="C291" s="49"/>
      <c r="D291" s="49"/>
      <c r="E291" s="50"/>
      <c r="F291" s="49"/>
      <c r="G291" s="49"/>
      <c r="H291" s="51"/>
      <c r="I291" s="18"/>
      <c r="J291" s="342"/>
      <c r="K291" s="34"/>
      <c r="L291" s="34"/>
      <c r="M291" s="23"/>
      <c r="N291" s="23"/>
      <c r="Q291" s="13"/>
      <c r="R291" s="13"/>
    </row>
    <row r="292" spans="1:18">
      <c r="A292" s="63"/>
      <c r="B292" s="63"/>
      <c r="C292" s="63"/>
      <c r="D292" s="63"/>
      <c r="E292" s="64"/>
      <c r="F292" s="63"/>
      <c r="G292" s="63"/>
      <c r="H292" s="46"/>
      <c r="I292" s="18"/>
      <c r="J292" s="342"/>
      <c r="K292" s="34"/>
      <c r="L292" s="34"/>
      <c r="M292" s="23"/>
      <c r="N292" s="23"/>
      <c r="Q292" s="13"/>
      <c r="R292" s="13"/>
    </row>
    <row r="293" spans="1:18">
      <c r="A293" s="49"/>
      <c r="B293" s="49"/>
      <c r="C293" s="49"/>
      <c r="D293" s="49"/>
      <c r="E293" s="50"/>
      <c r="F293" s="49"/>
      <c r="G293" s="49"/>
      <c r="H293" s="51"/>
      <c r="I293" s="18"/>
      <c r="J293" s="342"/>
      <c r="K293" s="34"/>
      <c r="L293" s="34"/>
      <c r="M293" s="23"/>
      <c r="N293" s="23"/>
      <c r="Q293" s="13"/>
      <c r="R293" s="13"/>
    </row>
    <row r="294" spans="1:18">
      <c r="A294" s="49"/>
      <c r="B294" s="49"/>
      <c r="C294" s="49"/>
      <c r="D294" s="49"/>
      <c r="E294" s="50"/>
      <c r="F294" s="49"/>
      <c r="G294" s="49"/>
      <c r="H294" s="51"/>
      <c r="I294" s="18"/>
      <c r="J294" s="342"/>
      <c r="K294" s="34"/>
      <c r="L294" s="34"/>
      <c r="M294" s="23"/>
      <c r="N294" s="23"/>
      <c r="Q294" s="13"/>
      <c r="R294" s="13"/>
    </row>
    <row r="295" spans="1:18">
      <c r="A295" s="49"/>
      <c r="B295" s="49"/>
      <c r="C295" s="49"/>
      <c r="D295" s="49"/>
      <c r="E295" s="50"/>
      <c r="F295" s="49"/>
      <c r="G295" s="49"/>
      <c r="H295" s="51"/>
      <c r="I295" s="18"/>
      <c r="J295" s="342"/>
      <c r="K295" s="34"/>
      <c r="L295" s="34"/>
      <c r="M295" s="23"/>
      <c r="N295" s="23"/>
      <c r="Q295" s="13"/>
      <c r="R295" s="13"/>
    </row>
    <row r="296" spans="1:18">
      <c r="A296" s="49"/>
      <c r="B296" s="49"/>
      <c r="C296" s="49"/>
      <c r="D296" s="49"/>
      <c r="E296" s="50"/>
      <c r="F296" s="49"/>
      <c r="G296" s="49"/>
      <c r="H296" s="51"/>
      <c r="I296" s="18"/>
      <c r="J296" s="342"/>
      <c r="K296" s="34"/>
      <c r="L296" s="34"/>
      <c r="M296" s="23"/>
      <c r="N296" s="23"/>
      <c r="Q296" s="13"/>
      <c r="R296" s="13"/>
    </row>
    <row r="297" spans="1:18">
      <c r="A297" s="49"/>
      <c r="B297" s="49"/>
      <c r="C297" s="49"/>
      <c r="D297" s="49"/>
      <c r="E297" s="50"/>
      <c r="F297" s="49"/>
      <c r="G297" s="49"/>
      <c r="H297" s="51"/>
      <c r="I297" s="18"/>
      <c r="J297" s="342"/>
      <c r="K297" s="34"/>
      <c r="L297" s="34"/>
      <c r="M297" s="23"/>
      <c r="N297" s="23"/>
      <c r="Q297" s="13"/>
      <c r="R297" s="13"/>
    </row>
    <row r="298" spans="1:18">
      <c r="A298" s="49"/>
      <c r="B298" s="49"/>
      <c r="C298" s="49"/>
      <c r="D298" s="49"/>
      <c r="E298" s="50"/>
      <c r="F298" s="49"/>
      <c r="G298" s="49"/>
      <c r="H298" s="51"/>
      <c r="I298" s="18"/>
      <c r="J298" s="342"/>
      <c r="K298" s="34"/>
      <c r="L298" s="34"/>
      <c r="M298" s="23"/>
      <c r="N298" s="23"/>
      <c r="Q298" s="13"/>
      <c r="R298" s="13"/>
    </row>
    <row r="299" spans="1:18">
      <c r="A299" s="49"/>
      <c r="B299" s="49"/>
      <c r="C299" s="49"/>
      <c r="D299" s="49"/>
      <c r="E299" s="50"/>
      <c r="F299" s="49"/>
      <c r="G299" s="49"/>
      <c r="H299" s="51"/>
      <c r="I299" s="18"/>
      <c r="J299" s="342"/>
      <c r="K299" s="34"/>
      <c r="L299" s="34"/>
      <c r="M299" s="23"/>
      <c r="N299" s="23"/>
      <c r="Q299" s="13"/>
      <c r="R299" s="13"/>
    </row>
    <row r="300" spans="1:18">
      <c r="A300" s="44"/>
      <c r="B300" s="44"/>
      <c r="C300" s="44"/>
      <c r="D300" s="44"/>
      <c r="E300" s="43"/>
      <c r="F300" s="44"/>
      <c r="G300" s="44"/>
      <c r="H300" s="47"/>
      <c r="I300" s="18"/>
      <c r="J300" s="342"/>
      <c r="K300" s="34"/>
      <c r="L300" s="34"/>
      <c r="M300" s="23"/>
      <c r="N300" s="23"/>
      <c r="Q300" s="13"/>
      <c r="R300" s="13"/>
    </row>
    <row r="301" spans="1:18">
      <c r="A301" s="49"/>
      <c r="B301" s="49"/>
      <c r="C301" s="49"/>
      <c r="D301" s="49"/>
      <c r="E301" s="50"/>
      <c r="F301" s="49"/>
      <c r="G301" s="49"/>
      <c r="H301" s="51"/>
      <c r="I301" s="18"/>
      <c r="J301" s="342"/>
      <c r="K301" s="34"/>
      <c r="L301" s="34"/>
      <c r="M301" s="23"/>
      <c r="N301" s="23"/>
      <c r="Q301" s="13"/>
      <c r="R301" s="13"/>
    </row>
    <row r="302" spans="1:18">
      <c r="A302" s="49"/>
      <c r="B302" s="49"/>
      <c r="C302" s="49"/>
      <c r="D302" s="49"/>
      <c r="E302" s="50"/>
      <c r="F302" s="49"/>
      <c r="G302" s="49"/>
      <c r="H302" s="51"/>
      <c r="I302" s="18"/>
      <c r="J302" s="342"/>
      <c r="K302" s="34"/>
      <c r="L302" s="34"/>
      <c r="M302" s="23"/>
      <c r="N302" s="23"/>
      <c r="Q302" s="13"/>
      <c r="R302" s="13"/>
    </row>
    <row r="303" spans="1:18">
      <c r="A303" s="49"/>
      <c r="B303" s="49"/>
      <c r="C303" s="49"/>
      <c r="D303" s="49"/>
      <c r="E303" s="50"/>
      <c r="F303" s="49"/>
      <c r="G303" s="49"/>
      <c r="H303" s="51"/>
      <c r="I303" s="18"/>
      <c r="J303" s="342"/>
      <c r="K303" s="34"/>
      <c r="L303" s="34"/>
      <c r="M303" s="23"/>
      <c r="N303" s="23"/>
      <c r="Q303" s="13"/>
      <c r="R303" s="13"/>
    </row>
    <row r="304" spans="1:18">
      <c r="A304" s="44"/>
      <c r="B304" s="44"/>
      <c r="C304" s="44"/>
      <c r="D304" s="44"/>
      <c r="E304" s="43"/>
      <c r="F304" s="44"/>
      <c r="G304" s="44"/>
      <c r="H304" s="47"/>
      <c r="I304" s="18"/>
      <c r="J304" s="342"/>
      <c r="K304" s="34"/>
      <c r="L304" s="34"/>
      <c r="M304" s="23"/>
      <c r="N304" s="23"/>
      <c r="Q304" s="13"/>
      <c r="R304" s="13"/>
    </row>
    <row r="305" spans="1:18" s="17" customFormat="1">
      <c r="A305" s="49"/>
      <c r="B305" s="49"/>
      <c r="C305" s="49"/>
      <c r="D305" s="49"/>
      <c r="E305" s="50"/>
      <c r="F305" s="49"/>
      <c r="G305" s="49"/>
      <c r="H305" s="51"/>
      <c r="I305" s="18"/>
      <c r="J305" s="346"/>
      <c r="K305" s="34"/>
      <c r="L305" s="34"/>
      <c r="M305" s="23"/>
      <c r="N305" s="23"/>
      <c r="O305" s="1"/>
      <c r="Q305" s="14"/>
      <c r="R305" s="14"/>
    </row>
    <row r="306" spans="1:18">
      <c r="A306" s="49"/>
      <c r="B306" s="49"/>
      <c r="C306" s="49"/>
      <c r="D306" s="49"/>
      <c r="E306" s="50"/>
      <c r="F306" s="49"/>
      <c r="G306" s="49"/>
      <c r="H306" s="51"/>
      <c r="I306" s="18"/>
      <c r="J306" s="342"/>
      <c r="K306" s="34"/>
      <c r="L306" s="34"/>
      <c r="M306" s="23"/>
      <c r="N306" s="23"/>
      <c r="Q306" s="13"/>
      <c r="R306" s="13"/>
    </row>
    <row r="307" spans="1:18">
      <c r="A307" s="49"/>
      <c r="B307" s="49"/>
      <c r="C307" s="49"/>
      <c r="D307" s="49"/>
      <c r="E307" s="50"/>
      <c r="F307" s="49"/>
      <c r="G307" s="49"/>
      <c r="H307" s="51"/>
      <c r="I307" s="18"/>
      <c r="J307" s="342"/>
      <c r="K307" s="34"/>
      <c r="L307" s="34"/>
      <c r="M307" s="23"/>
      <c r="N307" s="23"/>
      <c r="Q307" s="13"/>
      <c r="R307" s="13"/>
    </row>
    <row r="308" spans="1:18">
      <c r="A308" s="49"/>
      <c r="B308" s="49"/>
      <c r="C308" s="49"/>
      <c r="D308" s="49"/>
      <c r="E308" s="50"/>
      <c r="F308" s="49"/>
      <c r="G308" s="49"/>
      <c r="H308" s="51"/>
      <c r="I308" s="18"/>
      <c r="J308" s="342"/>
      <c r="K308" s="34"/>
      <c r="L308" s="34"/>
      <c r="M308" s="23"/>
      <c r="N308" s="23"/>
      <c r="Q308" s="13"/>
      <c r="R308" s="13"/>
    </row>
    <row r="309" spans="1:18">
      <c r="A309" s="49"/>
      <c r="B309" s="49"/>
      <c r="C309" s="49"/>
      <c r="D309" s="49"/>
      <c r="E309" s="50"/>
      <c r="F309" s="49"/>
      <c r="G309" s="49"/>
      <c r="H309" s="51"/>
      <c r="I309" s="18"/>
      <c r="J309" s="342"/>
      <c r="K309" s="34"/>
      <c r="L309" s="34"/>
      <c r="M309" s="23"/>
      <c r="N309" s="23"/>
      <c r="Q309" s="13"/>
      <c r="R309" s="13"/>
    </row>
    <row r="310" spans="1:18">
      <c r="A310" s="49"/>
      <c r="B310" s="49"/>
      <c r="C310" s="49"/>
      <c r="D310" s="49"/>
      <c r="E310" s="50"/>
      <c r="F310" s="49"/>
      <c r="G310" s="49"/>
      <c r="H310" s="51"/>
      <c r="I310" s="18"/>
      <c r="J310" s="342"/>
      <c r="K310" s="34"/>
      <c r="L310" s="34"/>
      <c r="M310" s="23"/>
      <c r="N310" s="23"/>
      <c r="Q310" s="13"/>
      <c r="R310" s="13"/>
    </row>
    <row r="311" spans="1:18">
      <c r="A311" s="49"/>
      <c r="B311" s="49"/>
      <c r="C311" s="49"/>
      <c r="D311" s="49"/>
      <c r="E311" s="50"/>
      <c r="F311" s="49"/>
      <c r="G311" s="49"/>
      <c r="H311" s="51"/>
      <c r="I311" s="18"/>
      <c r="J311" s="342"/>
      <c r="K311" s="34"/>
      <c r="L311" s="34"/>
      <c r="M311" s="23"/>
      <c r="N311" s="23"/>
      <c r="Q311" s="13"/>
      <c r="R311" s="13"/>
    </row>
    <row r="312" spans="1:18">
      <c r="A312" s="49"/>
      <c r="B312" s="49"/>
      <c r="C312" s="49"/>
      <c r="D312" s="49"/>
      <c r="E312" s="50"/>
      <c r="F312" s="49"/>
      <c r="G312" s="49"/>
      <c r="H312" s="51"/>
      <c r="I312" s="18"/>
      <c r="J312" s="342"/>
      <c r="K312" s="34"/>
      <c r="L312" s="34"/>
      <c r="M312" s="23"/>
      <c r="N312" s="23"/>
      <c r="Q312" s="13"/>
      <c r="R312" s="13"/>
    </row>
    <row r="313" spans="1:18">
      <c r="A313" s="49"/>
      <c r="B313" s="49"/>
      <c r="C313" s="49"/>
      <c r="D313" s="49"/>
      <c r="E313" s="50"/>
      <c r="F313" s="49"/>
      <c r="G313" s="49"/>
      <c r="H313" s="51"/>
      <c r="I313" s="18"/>
      <c r="J313" s="342"/>
      <c r="K313" s="34"/>
      <c r="L313" s="34"/>
      <c r="M313" s="23"/>
      <c r="N313" s="23"/>
      <c r="Q313" s="13"/>
      <c r="R313" s="13"/>
    </row>
    <row r="314" spans="1:18" s="17" customFormat="1">
      <c r="A314" s="49"/>
      <c r="B314" s="49"/>
      <c r="C314" s="49"/>
      <c r="D314" s="49"/>
      <c r="E314" s="50"/>
      <c r="F314" s="49"/>
      <c r="G314" s="49"/>
      <c r="H314" s="51"/>
      <c r="I314" s="18"/>
      <c r="J314" s="346"/>
      <c r="K314" s="34"/>
      <c r="L314" s="34"/>
      <c r="M314" s="23"/>
      <c r="N314" s="23"/>
      <c r="O314" s="1"/>
      <c r="Q314" s="14"/>
      <c r="R314" s="14"/>
    </row>
    <row r="315" spans="1:18">
      <c r="A315" s="49"/>
      <c r="B315" s="49"/>
      <c r="C315" s="49"/>
      <c r="D315" s="49"/>
      <c r="E315" s="50"/>
      <c r="F315" s="49"/>
      <c r="G315" s="49"/>
      <c r="H315" s="51"/>
      <c r="I315" s="18"/>
      <c r="J315" s="342"/>
      <c r="K315" s="34"/>
      <c r="L315" s="34"/>
      <c r="M315" s="23"/>
      <c r="N315" s="23"/>
      <c r="Q315" s="13"/>
      <c r="R315" s="13"/>
    </row>
    <row r="316" spans="1:18">
      <c r="A316" s="49"/>
      <c r="B316" s="49"/>
      <c r="C316" s="49"/>
      <c r="D316" s="49"/>
      <c r="E316" s="50"/>
      <c r="F316" s="49"/>
      <c r="G316" s="49"/>
      <c r="H316" s="51"/>
      <c r="I316" s="18"/>
      <c r="J316" s="342"/>
      <c r="K316" s="34"/>
      <c r="L316" s="34"/>
      <c r="M316" s="23"/>
      <c r="N316" s="23"/>
      <c r="Q316" s="13"/>
      <c r="R316" s="13"/>
    </row>
    <row r="317" spans="1:18">
      <c r="A317" s="49"/>
      <c r="B317" s="49"/>
      <c r="C317" s="49"/>
      <c r="D317" s="49"/>
      <c r="E317" s="50"/>
      <c r="F317" s="49"/>
      <c r="G317" s="49"/>
      <c r="H317" s="51"/>
      <c r="I317" s="18"/>
      <c r="J317" s="342"/>
      <c r="K317" s="34"/>
      <c r="L317" s="34"/>
      <c r="M317" s="23"/>
      <c r="N317" s="23"/>
      <c r="Q317" s="13"/>
      <c r="R317" s="13"/>
    </row>
    <row r="318" spans="1:18">
      <c r="A318" s="49"/>
      <c r="B318" s="49"/>
      <c r="C318" s="49"/>
      <c r="D318" s="49"/>
      <c r="E318" s="50"/>
      <c r="F318" s="49"/>
      <c r="G318" s="49"/>
      <c r="H318" s="51"/>
      <c r="I318" s="18"/>
      <c r="J318" s="342"/>
      <c r="K318" s="34"/>
      <c r="L318" s="34"/>
      <c r="M318" s="23"/>
      <c r="N318" s="23"/>
      <c r="Q318" s="13"/>
      <c r="R318" s="13"/>
    </row>
    <row r="319" spans="1:18">
      <c r="A319" s="49"/>
      <c r="B319" s="49"/>
      <c r="C319" s="49"/>
      <c r="D319" s="49"/>
      <c r="E319" s="50"/>
      <c r="F319" s="49"/>
      <c r="G319" s="49"/>
      <c r="H319" s="51"/>
      <c r="I319" s="18"/>
      <c r="J319" s="342"/>
      <c r="K319" s="34"/>
      <c r="L319" s="34"/>
      <c r="M319" s="23"/>
      <c r="N319" s="23"/>
      <c r="Q319" s="13"/>
      <c r="R319" s="13"/>
    </row>
    <row r="320" spans="1:18">
      <c r="A320" s="49"/>
      <c r="B320" s="49"/>
      <c r="C320" s="49"/>
      <c r="D320" s="49"/>
      <c r="E320" s="50"/>
      <c r="F320" s="49"/>
      <c r="G320" s="49"/>
      <c r="H320" s="51"/>
      <c r="I320" s="18"/>
      <c r="J320" s="342"/>
      <c r="K320" s="34"/>
      <c r="L320" s="34"/>
      <c r="M320" s="23"/>
      <c r="N320" s="23"/>
      <c r="Q320" s="13"/>
      <c r="R320" s="13"/>
    </row>
    <row r="321" spans="1:18">
      <c r="A321" s="49"/>
      <c r="B321" s="49"/>
      <c r="C321" s="49"/>
      <c r="D321" s="49"/>
      <c r="E321" s="50"/>
      <c r="F321" s="49"/>
      <c r="G321" s="49"/>
      <c r="H321" s="51"/>
      <c r="I321" s="18"/>
      <c r="J321" s="342"/>
      <c r="K321" s="34"/>
      <c r="L321" s="34"/>
      <c r="M321" s="23"/>
      <c r="N321" s="23"/>
      <c r="Q321" s="13"/>
      <c r="R321" s="13"/>
    </row>
    <row r="322" spans="1:18">
      <c r="A322" s="49"/>
      <c r="B322" s="49"/>
      <c r="C322" s="49"/>
      <c r="D322" s="49"/>
      <c r="E322" s="50"/>
      <c r="F322" s="49"/>
      <c r="G322" s="49"/>
      <c r="H322" s="51"/>
      <c r="I322" s="18"/>
      <c r="J322" s="342"/>
      <c r="K322" s="34"/>
      <c r="L322" s="34"/>
      <c r="M322" s="23"/>
      <c r="N322" s="23"/>
      <c r="Q322" s="13"/>
      <c r="R322" s="13"/>
    </row>
    <row r="323" spans="1:18">
      <c r="A323" s="49"/>
      <c r="B323" s="49"/>
      <c r="C323" s="49"/>
      <c r="D323" s="49"/>
      <c r="E323" s="50"/>
      <c r="F323" s="49"/>
      <c r="G323" s="49"/>
      <c r="H323" s="51"/>
      <c r="I323" s="18"/>
      <c r="J323" s="342"/>
      <c r="K323" s="34"/>
      <c r="L323" s="34"/>
      <c r="M323" s="23"/>
      <c r="N323" s="23"/>
      <c r="Q323" s="13"/>
      <c r="R323" s="13"/>
    </row>
    <row r="324" spans="1:18">
      <c r="A324" s="49"/>
      <c r="B324" s="49"/>
      <c r="C324" s="49"/>
      <c r="D324" s="49"/>
      <c r="E324" s="50"/>
      <c r="F324" s="49"/>
      <c r="G324" s="49"/>
      <c r="H324" s="51"/>
      <c r="I324" s="18"/>
      <c r="J324" s="342"/>
      <c r="K324" s="34"/>
      <c r="L324" s="34"/>
      <c r="M324" s="23"/>
      <c r="N324" s="23"/>
      <c r="Q324" s="13"/>
      <c r="R324" s="13"/>
    </row>
    <row r="325" spans="1:18">
      <c r="A325" s="49"/>
      <c r="B325" s="49"/>
      <c r="C325" s="49"/>
      <c r="D325" s="49"/>
      <c r="E325" s="50"/>
      <c r="F325" s="49"/>
      <c r="G325" s="49"/>
      <c r="H325" s="51"/>
      <c r="I325" s="18"/>
      <c r="J325" s="342"/>
      <c r="K325" s="34"/>
      <c r="L325" s="34"/>
      <c r="M325" s="23"/>
      <c r="N325" s="23"/>
      <c r="Q325" s="13"/>
      <c r="R325" s="13"/>
    </row>
    <row r="326" spans="1:18">
      <c r="A326" s="49"/>
      <c r="B326" s="49"/>
      <c r="C326" s="49"/>
      <c r="D326" s="49"/>
      <c r="E326" s="50"/>
      <c r="F326" s="49"/>
      <c r="G326" s="49"/>
      <c r="H326" s="51"/>
      <c r="I326" s="18"/>
      <c r="J326" s="342"/>
      <c r="K326" s="34"/>
      <c r="L326" s="34"/>
      <c r="M326" s="23"/>
      <c r="N326" s="23"/>
      <c r="Q326" s="13"/>
      <c r="R326" s="13"/>
    </row>
    <row r="327" spans="1:18">
      <c r="A327" s="44"/>
      <c r="B327" s="44"/>
      <c r="C327" s="44"/>
      <c r="D327" s="44"/>
      <c r="E327" s="43"/>
      <c r="F327" s="44"/>
      <c r="G327" s="44"/>
      <c r="H327" s="47"/>
      <c r="I327" s="18"/>
      <c r="J327" s="342"/>
      <c r="K327" s="34"/>
      <c r="L327" s="34"/>
      <c r="M327" s="23"/>
      <c r="N327" s="23"/>
      <c r="Q327" s="13"/>
      <c r="R327" s="13"/>
    </row>
    <row r="328" spans="1:18">
      <c r="A328" s="49"/>
      <c r="B328" s="49"/>
      <c r="C328" s="49"/>
      <c r="D328" s="49"/>
      <c r="E328" s="50"/>
      <c r="F328" s="49"/>
      <c r="G328" s="49"/>
      <c r="H328" s="51"/>
      <c r="I328" s="18"/>
      <c r="J328" s="342"/>
      <c r="K328" s="34"/>
      <c r="L328" s="34"/>
      <c r="M328" s="23"/>
      <c r="N328" s="23"/>
      <c r="Q328" s="13"/>
      <c r="R328" s="13"/>
    </row>
    <row r="329" spans="1:18">
      <c r="A329" s="49"/>
      <c r="B329" s="49"/>
      <c r="C329" s="49"/>
      <c r="D329" s="49"/>
      <c r="E329" s="50"/>
      <c r="F329" s="49"/>
      <c r="G329" s="49"/>
      <c r="H329" s="51"/>
      <c r="I329" s="18"/>
      <c r="J329" s="342"/>
      <c r="K329" s="34"/>
      <c r="L329" s="34"/>
      <c r="M329" s="23"/>
      <c r="N329" s="23"/>
      <c r="Q329" s="13"/>
      <c r="R329" s="13"/>
    </row>
    <row r="330" spans="1:18">
      <c r="A330" s="49"/>
      <c r="B330" s="49"/>
      <c r="C330" s="49"/>
      <c r="D330" s="49"/>
      <c r="E330" s="50"/>
      <c r="F330" s="49"/>
      <c r="G330" s="49"/>
      <c r="H330" s="51"/>
      <c r="I330" s="18"/>
      <c r="J330" s="342"/>
      <c r="K330" s="34"/>
      <c r="L330" s="34"/>
      <c r="M330" s="23"/>
      <c r="N330" s="23"/>
      <c r="Q330" s="13"/>
      <c r="R330" s="13"/>
    </row>
    <row r="331" spans="1:18">
      <c r="A331" s="49"/>
      <c r="B331" s="49"/>
      <c r="C331" s="49"/>
      <c r="D331" s="49"/>
      <c r="E331" s="50"/>
      <c r="F331" s="49"/>
      <c r="G331" s="49"/>
      <c r="H331" s="51"/>
      <c r="I331" s="18"/>
      <c r="J331" s="342"/>
      <c r="K331" s="34"/>
      <c r="L331" s="34"/>
      <c r="M331" s="23"/>
      <c r="N331" s="23"/>
      <c r="Q331" s="13"/>
      <c r="R331" s="13"/>
    </row>
    <row r="332" spans="1:18">
      <c r="A332" s="49"/>
      <c r="B332" s="49"/>
      <c r="C332" s="49"/>
      <c r="D332" s="49"/>
      <c r="E332" s="50"/>
      <c r="F332" s="49"/>
      <c r="G332" s="49"/>
      <c r="H332" s="51"/>
      <c r="I332" s="18"/>
      <c r="J332" s="342"/>
      <c r="K332" s="34"/>
      <c r="L332" s="34"/>
      <c r="M332" s="23"/>
      <c r="N332" s="23"/>
      <c r="Q332" s="13"/>
      <c r="R332" s="13"/>
    </row>
    <row r="333" spans="1:18" s="17" customFormat="1">
      <c r="A333" s="49"/>
      <c r="B333" s="49"/>
      <c r="C333" s="49"/>
      <c r="D333" s="49"/>
      <c r="E333" s="50"/>
      <c r="F333" s="49"/>
      <c r="G333" s="49"/>
      <c r="H333" s="51"/>
      <c r="I333" s="18"/>
      <c r="J333" s="346"/>
      <c r="K333" s="34"/>
      <c r="L333" s="34"/>
      <c r="M333" s="23"/>
      <c r="N333" s="23"/>
      <c r="O333" s="1"/>
      <c r="Q333" s="14"/>
      <c r="R333" s="14"/>
    </row>
    <row r="334" spans="1:18">
      <c r="A334" s="49"/>
      <c r="B334" s="49"/>
      <c r="C334" s="49"/>
      <c r="D334" s="49"/>
      <c r="E334" s="50"/>
      <c r="F334" s="49"/>
      <c r="G334" s="49"/>
      <c r="H334" s="51"/>
      <c r="I334" s="18"/>
      <c r="J334" s="342"/>
      <c r="K334" s="34"/>
      <c r="L334" s="34"/>
      <c r="M334" s="23"/>
      <c r="N334" s="23"/>
      <c r="Q334" s="13"/>
      <c r="R334" s="13"/>
    </row>
    <row r="335" spans="1:18">
      <c r="A335" s="49"/>
      <c r="B335" s="49"/>
      <c r="C335" s="49"/>
      <c r="D335" s="49"/>
      <c r="E335" s="50"/>
      <c r="F335" s="49"/>
      <c r="G335" s="49"/>
      <c r="H335" s="51"/>
      <c r="I335" s="18"/>
      <c r="J335" s="342"/>
      <c r="K335" s="34"/>
      <c r="L335" s="34"/>
      <c r="M335" s="23"/>
      <c r="N335" s="23"/>
      <c r="Q335" s="13"/>
      <c r="R335" s="13"/>
    </row>
    <row r="336" spans="1:18">
      <c r="A336" s="44"/>
      <c r="B336" s="44"/>
      <c r="C336" s="44"/>
      <c r="D336" s="44"/>
      <c r="E336" s="43"/>
      <c r="F336" s="44"/>
      <c r="G336" s="44"/>
      <c r="H336" s="47"/>
      <c r="I336" s="18"/>
      <c r="J336" s="342"/>
      <c r="K336" s="34"/>
      <c r="L336" s="34"/>
      <c r="M336" s="23"/>
      <c r="N336" s="23"/>
      <c r="Q336" s="13"/>
      <c r="R336" s="13"/>
    </row>
    <row r="337" spans="1:18">
      <c r="A337" s="49"/>
      <c r="B337" s="49"/>
      <c r="C337" s="49"/>
      <c r="D337" s="49"/>
      <c r="E337" s="50"/>
      <c r="F337" s="49"/>
      <c r="G337" s="49"/>
      <c r="H337" s="51"/>
      <c r="I337" s="18"/>
      <c r="J337" s="342"/>
      <c r="K337" s="34"/>
      <c r="L337" s="34"/>
      <c r="M337" s="23"/>
      <c r="N337" s="23"/>
      <c r="Q337" s="13"/>
      <c r="R337" s="13"/>
    </row>
    <row r="338" spans="1:18">
      <c r="A338" s="49"/>
      <c r="B338" s="49"/>
      <c r="C338" s="49"/>
      <c r="D338" s="49"/>
      <c r="E338" s="50"/>
      <c r="F338" s="49"/>
      <c r="G338" s="49"/>
      <c r="H338" s="51"/>
      <c r="I338" s="18"/>
      <c r="J338" s="342"/>
      <c r="K338" s="34"/>
      <c r="L338" s="34"/>
      <c r="M338" s="23"/>
      <c r="N338" s="23"/>
      <c r="Q338" s="13"/>
      <c r="R338" s="13"/>
    </row>
    <row r="339" spans="1:18">
      <c r="A339" s="49"/>
      <c r="B339" s="49"/>
      <c r="C339" s="49"/>
      <c r="D339" s="49"/>
      <c r="E339" s="50"/>
      <c r="F339" s="49"/>
      <c r="G339" s="49"/>
      <c r="H339" s="51"/>
      <c r="I339" s="18"/>
      <c r="J339" s="342"/>
      <c r="K339" s="34"/>
      <c r="L339" s="34"/>
      <c r="M339" s="23"/>
      <c r="N339" s="23"/>
      <c r="Q339" s="13"/>
      <c r="R339" s="13"/>
    </row>
    <row r="340" spans="1:18">
      <c r="A340" s="49"/>
      <c r="B340" s="49"/>
      <c r="C340" s="49"/>
      <c r="D340" s="49"/>
      <c r="E340" s="50"/>
      <c r="F340" s="49"/>
      <c r="G340" s="49"/>
      <c r="H340" s="51"/>
      <c r="I340" s="18"/>
      <c r="J340" s="342"/>
      <c r="K340" s="34"/>
      <c r="L340" s="34"/>
      <c r="M340" s="23"/>
      <c r="N340" s="23"/>
      <c r="Q340" s="13"/>
      <c r="R340" s="13"/>
    </row>
    <row r="341" spans="1:18">
      <c r="A341" s="49"/>
      <c r="B341" s="49"/>
      <c r="C341" s="49"/>
      <c r="D341" s="49"/>
      <c r="E341" s="50"/>
      <c r="F341" s="49"/>
      <c r="G341" s="49"/>
      <c r="H341" s="51"/>
      <c r="I341" s="18"/>
      <c r="J341" s="342"/>
      <c r="K341" s="34"/>
      <c r="L341" s="34"/>
      <c r="M341" s="23"/>
      <c r="N341" s="23"/>
      <c r="Q341" s="13"/>
      <c r="R341" s="13"/>
    </row>
    <row r="342" spans="1:18">
      <c r="A342" s="49"/>
      <c r="B342" s="49"/>
      <c r="C342" s="49"/>
      <c r="D342" s="49"/>
      <c r="E342" s="50"/>
      <c r="F342" s="49"/>
      <c r="G342" s="49"/>
      <c r="H342" s="51"/>
      <c r="I342" s="18"/>
      <c r="J342" s="342"/>
      <c r="K342" s="34"/>
      <c r="L342" s="34"/>
      <c r="M342" s="23"/>
      <c r="N342" s="23"/>
      <c r="Q342" s="13"/>
      <c r="R342" s="13"/>
    </row>
    <row r="343" spans="1:18">
      <c r="A343" s="49"/>
      <c r="B343" s="49"/>
      <c r="C343" s="49"/>
      <c r="D343" s="49"/>
      <c r="E343" s="50"/>
      <c r="F343" s="49"/>
      <c r="G343" s="49"/>
      <c r="H343" s="51"/>
      <c r="I343" s="18"/>
      <c r="J343" s="342"/>
      <c r="K343" s="34"/>
      <c r="L343" s="34"/>
      <c r="M343" s="23"/>
      <c r="N343" s="23"/>
      <c r="Q343" s="13"/>
      <c r="R343" s="13"/>
    </row>
    <row r="344" spans="1:18">
      <c r="A344" s="49"/>
      <c r="B344" s="49"/>
      <c r="C344" s="49"/>
      <c r="D344" s="49"/>
      <c r="E344" s="50"/>
      <c r="F344" s="49"/>
      <c r="G344" s="49"/>
      <c r="H344" s="51"/>
      <c r="I344" s="18"/>
      <c r="J344" s="342"/>
      <c r="K344" s="34"/>
      <c r="L344" s="34"/>
      <c r="M344" s="23"/>
      <c r="N344" s="23"/>
      <c r="Q344" s="13"/>
      <c r="R344" s="13"/>
    </row>
    <row r="345" spans="1:18">
      <c r="A345" s="49"/>
      <c r="B345" s="49"/>
      <c r="C345" s="49"/>
      <c r="D345" s="49"/>
      <c r="E345" s="50"/>
      <c r="F345" s="49"/>
      <c r="G345" s="49"/>
      <c r="H345" s="51"/>
      <c r="I345" s="18"/>
      <c r="J345" s="342"/>
      <c r="K345" s="34"/>
      <c r="L345" s="34"/>
      <c r="M345" s="23"/>
      <c r="N345" s="23"/>
      <c r="Q345" s="13"/>
      <c r="R345" s="13"/>
    </row>
    <row r="346" spans="1:18">
      <c r="A346" s="49"/>
      <c r="B346" s="49"/>
      <c r="C346" s="49"/>
      <c r="D346" s="49"/>
      <c r="E346" s="50"/>
      <c r="F346" s="49"/>
      <c r="G346" s="49"/>
      <c r="H346" s="51"/>
      <c r="I346" s="18"/>
      <c r="J346" s="342"/>
      <c r="K346" s="34"/>
      <c r="L346" s="34"/>
      <c r="M346" s="23"/>
      <c r="N346" s="23"/>
      <c r="Q346" s="13"/>
      <c r="R346" s="13"/>
    </row>
    <row r="347" spans="1:18">
      <c r="A347" s="49"/>
      <c r="B347" s="49"/>
      <c r="C347" s="49"/>
      <c r="D347" s="49"/>
      <c r="E347" s="50"/>
      <c r="F347" s="49"/>
      <c r="G347" s="49"/>
      <c r="H347" s="51"/>
      <c r="I347" s="18"/>
      <c r="J347" s="342"/>
      <c r="K347" s="34"/>
      <c r="L347" s="34"/>
      <c r="M347" s="23"/>
      <c r="N347" s="23"/>
      <c r="Q347" s="13"/>
      <c r="R347" s="13"/>
    </row>
    <row r="348" spans="1:18">
      <c r="A348" s="49"/>
      <c r="B348" s="49"/>
      <c r="C348" s="49"/>
      <c r="D348" s="49"/>
      <c r="E348" s="50"/>
      <c r="F348" s="49"/>
      <c r="G348" s="49"/>
      <c r="H348" s="51"/>
      <c r="I348" s="18"/>
      <c r="J348" s="342"/>
      <c r="K348" s="34"/>
      <c r="L348" s="34"/>
      <c r="M348" s="23"/>
      <c r="N348" s="23"/>
      <c r="Q348" s="13"/>
      <c r="R348" s="13"/>
    </row>
    <row r="349" spans="1:18">
      <c r="A349" s="49"/>
      <c r="B349" s="49"/>
      <c r="C349" s="49"/>
      <c r="D349" s="49"/>
      <c r="E349" s="50"/>
      <c r="F349" s="49"/>
      <c r="G349" s="49"/>
      <c r="H349" s="51"/>
      <c r="I349" s="18"/>
      <c r="J349" s="342"/>
      <c r="K349" s="34"/>
      <c r="L349" s="34"/>
      <c r="M349" s="23"/>
      <c r="N349" s="23"/>
      <c r="Q349" s="13"/>
      <c r="R349" s="13"/>
    </row>
    <row r="350" spans="1:18">
      <c r="A350" s="49"/>
      <c r="B350" s="49"/>
      <c r="C350" s="49"/>
      <c r="D350" s="49"/>
      <c r="E350" s="50"/>
      <c r="F350" s="49"/>
      <c r="G350" s="49"/>
      <c r="H350" s="51"/>
      <c r="I350" s="18"/>
      <c r="J350" s="342"/>
      <c r="K350" s="34"/>
      <c r="L350" s="34"/>
      <c r="M350" s="23"/>
      <c r="N350" s="23"/>
      <c r="Q350" s="13"/>
      <c r="R350" s="13"/>
    </row>
    <row r="351" spans="1:18">
      <c r="A351" s="49"/>
      <c r="B351" s="49"/>
      <c r="C351" s="49"/>
      <c r="D351" s="49"/>
      <c r="E351" s="50"/>
      <c r="F351" s="49"/>
      <c r="G351" s="49"/>
      <c r="H351" s="51"/>
      <c r="I351" s="18"/>
      <c r="J351" s="342"/>
      <c r="K351" s="34"/>
      <c r="L351" s="34"/>
      <c r="M351" s="23"/>
      <c r="N351" s="23"/>
      <c r="Q351" s="13"/>
      <c r="R351" s="13"/>
    </row>
    <row r="352" spans="1:18">
      <c r="A352" s="49"/>
      <c r="B352" s="49"/>
      <c r="C352" s="49"/>
      <c r="D352" s="49"/>
      <c r="E352" s="50"/>
      <c r="F352" s="49"/>
      <c r="G352" s="49"/>
      <c r="H352" s="51"/>
      <c r="I352" s="18"/>
      <c r="J352" s="342"/>
      <c r="K352" s="34"/>
      <c r="L352" s="34"/>
      <c r="M352" s="23"/>
      <c r="N352" s="23"/>
      <c r="Q352" s="13"/>
      <c r="R352" s="13"/>
    </row>
    <row r="353" spans="1:18">
      <c r="A353" s="49"/>
      <c r="B353" s="49"/>
      <c r="C353" s="49"/>
      <c r="D353" s="49"/>
      <c r="E353" s="50"/>
      <c r="F353" s="49"/>
      <c r="G353" s="49"/>
      <c r="H353" s="51"/>
      <c r="I353" s="18"/>
      <c r="J353" s="342"/>
      <c r="K353" s="34"/>
      <c r="L353" s="34"/>
      <c r="M353" s="23"/>
      <c r="N353" s="23"/>
      <c r="Q353" s="13"/>
      <c r="R353" s="13"/>
    </row>
    <row r="354" spans="1:18">
      <c r="A354" s="49"/>
      <c r="B354" s="49"/>
      <c r="C354" s="49"/>
      <c r="D354" s="49"/>
      <c r="E354" s="50"/>
      <c r="F354" s="49"/>
      <c r="G354" s="49"/>
      <c r="H354" s="51"/>
      <c r="I354" s="18"/>
      <c r="J354" s="342"/>
      <c r="K354" s="34"/>
      <c r="L354" s="34"/>
      <c r="M354" s="23"/>
      <c r="N354" s="23"/>
      <c r="Q354" s="13"/>
      <c r="R354" s="13"/>
    </row>
    <row r="355" spans="1:18">
      <c r="A355" s="44"/>
      <c r="B355" s="44"/>
      <c r="C355" s="44"/>
      <c r="D355" s="44"/>
      <c r="E355" s="43"/>
      <c r="F355" s="44"/>
      <c r="G355" s="44"/>
      <c r="H355" s="47"/>
      <c r="I355" s="18"/>
      <c r="J355" s="342"/>
      <c r="K355" s="34"/>
      <c r="L355" s="34"/>
      <c r="M355" s="23"/>
      <c r="N355" s="23"/>
      <c r="Q355" s="13"/>
      <c r="R355" s="13"/>
    </row>
    <row r="356" spans="1:18">
      <c r="A356" s="49"/>
      <c r="B356" s="49"/>
      <c r="C356" s="49"/>
      <c r="D356" s="49"/>
      <c r="E356" s="50"/>
      <c r="F356" s="49"/>
      <c r="G356" s="49"/>
      <c r="H356" s="51"/>
      <c r="I356" s="18"/>
      <c r="J356" s="342"/>
      <c r="K356" s="34"/>
      <c r="L356" s="34"/>
      <c r="M356" s="23"/>
      <c r="N356" s="23"/>
      <c r="Q356" s="13"/>
      <c r="R356" s="13"/>
    </row>
    <row r="357" spans="1:18">
      <c r="A357" s="49"/>
      <c r="B357" s="49"/>
      <c r="C357" s="49"/>
      <c r="D357" s="49"/>
      <c r="E357" s="50"/>
      <c r="F357" s="49"/>
      <c r="G357" s="49"/>
      <c r="H357" s="51"/>
      <c r="I357" s="18"/>
      <c r="J357" s="342"/>
      <c r="K357" s="34"/>
      <c r="L357" s="34"/>
      <c r="M357" s="23"/>
      <c r="N357" s="23"/>
      <c r="Q357" s="13"/>
      <c r="R357" s="13"/>
    </row>
    <row r="358" spans="1:18">
      <c r="A358" s="49"/>
      <c r="B358" s="49"/>
      <c r="C358" s="49"/>
      <c r="D358" s="49"/>
      <c r="E358" s="50"/>
      <c r="F358" s="49"/>
      <c r="G358" s="49"/>
      <c r="H358" s="51"/>
      <c r="I358" s="18"/>
      <c r="J358" s="342"/>
      <c r="K358" s="34"/>
      <c r="L358" s="34"/>
      <c r="M358" s="23"/>
      <c r="N358" s="23"/>
      <c r="Q358" s="13"/>
      <c r="R358" s="13"/>
    </row>
    <row r="359" spans="1:18">
      <c r="A359" s="49"/>
      <c r="B359" s="49"/>
      <c r="C359" s="49"/>
      <c r="D359" s="49"/>
      <c r="E359" s="50"/>
      <c r="F359" s="49"/>
      <c r="G359" s="49"/>
      <c r="H359" s="51"/>
      <c r="I359" s="18"/>
      <c r="J359" s="342"/>
      <c r="K359" s="34"/>
      <c r="L359" s="34"/>
      <c r="M359" s="23"/>
      <c r="N359" s="23"/>
      <c r="Q359" s="13"/>
      <c r="R359" s="13"/>
    </row>
    <row r="360" spans="1:18">
      <c r="A360" s="49"/>
      <c r="B360" s="49"/>
      <c r="C360" s="49"/>
      <c r="D360" s="49"/>
      <c r="E360" s="50"/>
      <c r="F360" s="49"/>
      <c r="G360" s="49"/>
      <c r="H360" s="51"/>
      <c r="I360" s="18"/>
      <c r="J360" s="342"/>
      <c r="K360" s="34"/>
      <c r="L360" s="34"/>
      <c r="M360" s="23"/>
      <c r="N360" s="23"/>
      <c r="Q360" s="13"/>
      <c r="R360" s="13"/>
    </row>
    <row r="361" spans="1:18">
      <c r="A361" s="49"/>
      <c r="B361" s="49"/>
      <c r="C361" s="49"/>
      <c r="D361" s="49"/>
      <c r="E361" s="50"/>
      <c r="F361" s="49"/>
      <c r="G361" s="49"/>
      <c r="H361" s="51"/>
      <c r="I361" s="18"/>
      <c r="J361" s="342"/>
      <c r="K361" s="34"/>
      <c r="L361" s="34"/>
      <c r="M361" s="23"/>
      <c r="N361" s="23"/>
      <c r="Q361" s="13"/>
      <c r="R361" s="13"/>
    </row>
    <row r="362" spans="1:18">
      <c r="A362" s="49"/>
      <c r="B362" s="49"/>
      <c r="C362" s="49"/>
      <c r="D362" s="49"/>
      <c r="E362" s="50"/>
      <c r="F362" s="49"/>
      <c r="G362" s="49"/>
      <c r="H362" s="51"/>
      <c r="I362" s="18"/>
      <c r="J362" s="342"/>
      <c r="K362" s="34"/>
      <c r="L362" s="34"/>
      <c r="M362" s="23"/>
      <c r="N362" s="23"/>
      <c r="Q362" s="13"/>
      <c r="R362" s="13"/>
    </row>
    <row r="363" spans="1:18">
      <c r="A363" s="49"/>
      <c r="B363" s="49"/>
      <c r="C363" s="49"/>
      <c r="D363" s="49"/>
      <c r="E363" s="50"/>
      <c r="F363" s="49"/>
      <c r="G363" s="49"/>
      <c r="H363" s="51"/>
      <c r="I363" s="18"/>
      <c r="J363" s="342"/>
      <c r="K363" s="34"/>
      <c r="L363" s="34"/>
      <c r="M363" s="23"/>
      <c r="N363" s="23"/>
      <c r="Q363" s="13"/>
      <c r="R363" s="13"/>
    </row>
    <row r="364" spans="1:18">
      <c r="A364" s="49"/>
      <c r="B364" s="49"/>
      <c r="C364" s="49"/>
      <c r="D364" s="49"/>
      <c r="E364" s="50"/>
      <c r="F364" s="49"/>
      <c r="G364" s="49"/>
      <c r="H364" s="51"/>
      <c r="I364" s="18"/>
      <c r="J364" s="342"/>
      <c r="K364" s="34"/>
      <c r="L364" s="34"/>
      <c r="M364" s="23"/>
      <c r="N364" s="23"/>
      <c r="Q364" s="13"/>
      <c r="R364" s="13"/>
    </row>
    <row r="365" spans="1:18">
      <c r="A365" s="49"/>
      <c r="B365" s="49"/>
      <c r="C365" s="49"/>
      <c r="D365" s="49"/>
      <c r="E365" s="50"/>
      <c r="F365" s="49"/>
      <c r="G365" s="49"/>
      <c r="H365" s="51"/>
      <c r="I365" s="18"/>
      <c r="J365" s="342"/>
      <c r="K365" s="34"/>
      <c r="L365" s="34"/>
      <c r="M365" s="23"/>
      <c r="N365" s="23"/>
      <c r="Q365" s="13"/>
      <c r="R365" s="13"/>
    </row>
    <row r="366" spans="1:18">
      <c r="A366" s="49"/>
      <c r="B366" s="49"/>
      <c r="C366" s="49"/>
      <c r="D366" s="49"/>
      <c r="E366" s="50"/>
      <c r="F366" s="49"/>
      <c r="G366" s="49"/>
      <c r="H366" s="51"/>
      <c r="I366" s="18"/>
      <c r="J366" s="342"/>
      <c r="K366" s="34"/>
      <c r="L366" s="34"/>
      <c r="M366" s="23"/>
      <c r="N366" s="23"/>
      <c r="Q366" s="13"/>
      <c r="R366" s="13"/>
    </row>
    <row r="367" spans="1:18">
      <c r="A367" s="49"/>
      <c r="B367" s="49"/>
      <c r="C367" s="49"/>
      <c r="D367" s="49"/>
      <c r="E367" s="50"/>
      <c r="F367" s="49"/>
      <c r="G367" s="49"/>
      <c r="H367" s="51"/>
      <c r="I367" s="18"/>
      <c r="J367" s="342"/>
      <c r="K367" s="34"/>
      <c r="L367" s="34"/>
      <c r="M367" s="23"/>
      <c r="N367" s="23"/>
      <c r="Q367" s="13"/>
      <c r="R367" s="13"/>
    </row>
    <row r="368" spans="1:18">
      <c r="A368" s="49"/>
      <c r="B368" s="49"/>
      <c r="C368" s="49"/>
      <c r="D368" s="49"/>
      <c r="E368" s="50"/>
      <c r="F368" s="49"/>
      <c r="G368" s="49"/>
      <c r="H368" s="51"/>
      <c r="I368" s="18"/>
      <c r="J368" s="342"/>
      <c r="K368" s="34"/>
      <c r="L368" s="34"/>
      <c r="M368" s="23"/>
      <c r="N368" s="23"/>
      <c r="Q368" s="13"/>
      <c r="R368" s="13"/>
    </row>
    <row r="369" spans="1:18" s="17" customFormat="1">
      <c r="A369" s="49"/>
      <c r="B369" s="49"/>
      <c r="C369" s="49"/>
      <c r="D369" s="49"/>
      <c r="E369" s="50"/>
      <c r="F369" s="49"/>
      <c r="G369" s="49"/>
      <c r="H369" s="51"/>
      <c r="I369" s="18"/>
      <c r="J369" s="346"/>
      <c r="K369" s="34"/>
      <c r="L369" s="34"/>
      <c r="M369" s="23"/>
      <c r="N369" s="23"/>
      <c r="O369" s="1"/>
      <c r="Q369" s="14"/>
      <c r="R369" s="14"/>
    </row>
    <row r="370" spans="1:18">
      <c r="A370" s="49"/>
      <c r="B370" s="49"/>
      <c r="C370" s="49"/>
      <c r="D370" s="49"/>
      <c r="E370" s="50"/>
      <c r="F370" s="49"/>
      <c r="G370" s="49"/>
      <c r="H370" s="51"/>
      <c r="I370" s="18"/>
      <c r="J370" s="342"/>
      <c r="K370" s="34"/>
      <c r="L370" s="34"/>
      <c r="M370" s="23"/>
      <c r="N370" s="23"/>
      <c r="Q370" s="13"/>
      <c r="R370" s="13"/>
    </row>
    <row r="371" spans="1:18">
      <c r="A371" s="49"/>
      <c r="B371" s="49"/>
      <c r="C371" s="49"/>
      <c r="D371" s="49"/>
      <c r="E371" s="50"/>
      <c r="F371" s="49"/>
      <c r="G371" s="49"/>
      <c r="H371" s="51"/>
      <c r="I371" s="18"/>
      <c r="J371" s="342"/>
      <c r="K371" s="34"/>
      <c r="L371" s="34"/>
      <c r="M371" s="23"/>
      <c r="N371" s="23"/>
      <c r="Q371" s="13"/>
      <c r="R371" s="13"/>
    </row>
    <row r="372" spans="1:18">
      <c r="A372" s="49"/>
      <c r="B372" s="49"/>
      <c r="C372" s="49"/>
      <c r="D372" s="49"/>
      <c r="E372" s="50"/>
      <c r="F372" s="49"/>
      <c r="G372" s="49"/>
      <c r="H372" s="51"/>
      <c r="I372" s="18"/>
      <c r="J372" s="342"/>
      <c r="K372" s="34"/>
      <c r="L372" s="34"/>
      <c r="M372" s="23"/>
      <c r="N372" s="23"/>
      <c r="Q372" s="13"/>
      <c r="R372" s="13"/>
    </row>
    <row r="373" spans="1:18">
      <c r="A373" s="49"/>
      <c r="B373" s="49"/>
      <c r="C373" s="49"/>
      <c r="D373" s="49"/>
      <c r="E373" s="50"/>
      <c r="F373" s="49"/>
      <c r="G373" s="49"/>
      <c r="H373" s="51"/>
      <c r="I373" s="18"/>
      <c r="J373" s="342"/>
      <c r="K373" s="34"/>
      <c r="L373" s="34"/>
      <c r="M373" s="23"/>
      <c r="N373" s="23"/>
      <c r="Q373" s="13"/>
      <c r="R373" s="13"/>
    </row>
    <row r="374" spans="1:18">
      <c r="A374" s="49"/>
      <c r="B374" s="49"/>
      <c r="C374" s="49"/>
      <c r="D374" s="49"/>
      <c r="E374" s="50"/>
      <c r="F374" s="49"/>
      <c r="G374" s="49"/>
      <c r="H374" s="51"/>
      <c r="I374" s="18"/>
      <c r="J374" s="342"/>
      <c r="K374" s="34"/>
      <c r="L374" s="34"/>
      <c r="M374" s="23"/>
      <c r="N374" s="23"/>
      <c r="Q374" s="13"/>
      <c r="R374" s="13"/>
    </row>
    <row r="375" spans="1:18">
      <c r="A375" s="49"/>
      <c r="B375" s="49"/>
      <c r="C375" s="49"/>
      <c r="D375" s="49"/>
      <c r="E375" s="50"/>
      <c r="F375" s="49"/>
      <c r="G375" s="49"/>
      <c r="H375" s="51"/>
      <c r="I375" s="18"/>
      <c r="J375" s="342"/>
      <c r="K375" s="34"/>
      <c r="L375" s="34"/>
      <c r="M375" s="23"/>
      <c r="N375" s="23"/>
      <c r="Q375" s="13"/>
      <c r="R375" s="13"/>
    </row>
    <row r="376" spans="1:18">
      <c r="A376" s="49"/>
      <c r="B376" s="49"/>
      <c r="C376" s="49"/>
      <c r="D376" s="49"/>
      <c r="E376" s="50"/>
      <c r="F376" s="49"/>
      <c r="G376" s="49"/>
      <c r="H376" s="51"/>
      <c r="I376" s="18"/>
      <c r="J376" s="342"/>
      <c r="K376" s="34"/>
      <c r="L376" s="34"/>
      <c r="M376" s="24"/>
      <c r="N376" s="23"/>
      <c r="Q376" s="13"/>
      <c r="R376" s="13"/>
    </row>
    <row r="377" spans="1:18">
      <c r="A377" s="49"/>
      <c r="B377" s="49"/>
      <c r="C377" s="49"/>
      <c r="D377" s="49"/>
      <c r="E377" s="50"/>
      <c r="F377" s="49"/>
      <c r="G377" s="49"/>
      <c r="H377" s="51"/>
      <c r="I377" s="18"/>
      <c r="J377" s="344"/>
      <c r="K377" s="34"/>
      <c r="L377" s="35"/>
      <c r="M377" s="23"/>
      <c r="N377" s="23"/>
      <c r="Q377" s="13"/>
      <c r="R377" s="13"/>
    </row>
    <row r="378" spans="1:18" s="17" customFormat="1">
      <c r="A378" s="49"/>
      <c r="B378" s="49"/>
      <c r="C378" s="49"/>
      <c r="D378" s="49"/>
      <c r="E378" s="50"/>
      <c r="F378" s="49"/>
      <c r="G378" s="49"/>
      <c r="H378" s="51"/>
      <c r="I378" s="18"/>
      <c r="J378" s="346"/>
      <c r="K378" s="34"/>
      <c r="L378" s="34"/>
      <c r="M378" s="23"/>
      <c r="N378" s="23"/>
      <c r="O378" s="1"/>
      <c r="Q378" s="14"/>
      <c r="R378" s="14"/>
    </row>
    <row r="379" spans="1:18">
      <c r="A379" s="49"/>
      <c r="B379" s="49"/>
      <c r="C379" s="49"/>
      <c r="D379" s="49"/>
      <c r="E379" s="50"/>
      <c r="F379" s="49"/>
      <c r="G379" s="49"/>
      <c r="H379" s="51"/>
      <c r="I379" s="18"/>
      <c r="J379" s="342"/>
      <c r="K379" s="34"/>
      <c r="L379" s="34"/>
      <c r="M379" s="23"/>
      <c r="N379" s="23"/>
      <c r="Q379" s="13"/>
      <c r="R379" s="13"/>
    </row>
    <row r="380" spans="1:18" s="17" customFormat="1">
      <c r="A380" s="49"/>
      <c r="B380" s="49"/>
      <c r="C380" s="49"/>
      <c r="D380" s="49"/>
      <c r="E380" s="50"/>
      <c r="F380" s="49"/>
      <c r="G380" s="49"/>
      <c r="H380" s="51"/>
      <c r="I380" s="18"/>
      <c r="J380" s="346"/>
      <c r="K380" s="34"/>
      <c r="L380" s="34"/>
      <c r="M380" s="23"/>
      <c r="N380" s="23"/>
      <c r="O380" s="1"/>
      <c r="Q380" s="14"/>
      <c r="R380" s="14"/>
    </row>
    <row r="381" spans="1:18">
      <c r="A381" s="49"/>
      <c r="B381" s="49"/>
      <c r="C381" s="49"/>
      <c r="D381" s="49"/>
      <c r="E381" s="50"/>
      <c r="F381" s="49"/>
      <c r="G381" s="49"/>
      <c r="H381" s="51"/>
      <c r="I381" s="18"/>
      <c r="J381" s="342"/>
      <c r="K381" s="34"/>
      <c r="L381" s="34"/>
      <c r="M381" s="23"/>
      <c r="N381" s="23"/>
      <c r="Q381" s="13"/>
      <c r="R381" s="13"/>
    </row>
    <row r="382" spans="1:18">
      <c r="A382" s="49"/>
      <c r="B382" s="49"/>
      <c r="C382" s="49"/>
      <c r="D382" s="49"/>
      <c r="E382" s="50"/>
      <c r="F382" s="49"/>
      <c r="G382" s="49"/>
      <c r="H382" s="51"/>
      <c r="I382" s="18"/>
      <c r="J382" s="342"/>
      <c r="K382" s="34"/>
      <c r="L382" s="34"/>
      <c r="M382" s="23"/>
      <c r="N382" s="23"/>
      <c r="Q382" s="13"/>
      <c r="R382" s="13"/>
    </row>
    <row r="383" spans="1:18">
      <c r="A383" s="49"/>
      <c r="B383" s="49"/>
      <c r="C383" s="49"/>
      <c r="D383" s="49"/>
      <c r="E383" s="50"/>
      <c r="F383" s="49"/>
      <c r="G383" s="49"/>
      <c r="H383" s="51"/>
      <c r="I383" s="18"/>
      <c r="J383" s="342"/>
      <c r="K383" s="34"/>
      <c r="L383" s="34"/>
      <c r="M383" s="23"/>
      <c r="N383" s="23"/>
      <c r="Q383" s="13"/>
      <c r="R383" s="13"/>
    </row>
    <row r="384" spans="1:18">
      <c r="A384" s="49"/>
      <c r="B384" s="49"/>
      <c r="C384" s="49"/>
      <c r="D384" s="49"/>
      <c r="E384" s="50"/>
      <c r="F384" s="49"/>
      <c r="G384" s="49"/>
      <c r="H384" s="51"/>
      <c r="I384" s="18"/>
      <c r="J384" s="342"/>
      <c r="K384" s="34"/>
      <c r="L384" s="34"/>
      <c r="M384" s="23"/>
      <c r="N384" s="23"/>
      <c r="Q384" s="13"/>
      <c r="R384" s="13"/>
    </row>
    <row r="385" spans="1:18">
      <c r="A385" s="49"/>
      <c r="B385" s="49"/>
      <c r="C385" s="49"/>
      <c r="D385" s="49"/>
      <c r="E385" s="50"/>
      <c r="F385" s="49"/>
      <c r="G385" s="49"/>
      <c r="H385" s="51"/>
      <c r="I385" s="18"/>
      <c r="J385" s="342"/>
      <c r="K385" s="34"/>
      <c r="L385" s="34"/>
      <c r="M385" s="23"/>
      <c r="N385" s="23"/>
      <c r="Q385" s="13"/>
      <c r="R385" s="13"/>
    </row>
    <row r="386" spans="1:18">
      <c r="A386" s="49"/>
      <c r="B386" s="49"/>
      <c r="C386" s="49"/>
      <c r="D386" s="49"/>
      <c r="E386" s="50"/>
      <c r="F386" s="49"/>
      <c r="G386" s="49"/>
      <c r="H386" s="51"/>
      <c r="I386" s="18"/>
      <c r="J386" s="342"/>
      <c r="K386" s="34"/>
      <c r="L386" s="34"/>
      <c r="M386" s="23"/>
      <c r="N386" s="23"/>
      <c r="Q386" s="13"/>
      <c r="R386" s="13"/>
    </row>
    <row r="387" spans="1:18">
      <c r="A387" s="49"/>
      <c r="B387" s="49"/>
      <c r="C387" s="49"/>
      <c r="D387" s="49"/>
      <c r="E387" s="50"/>
      <c r="F387" s="49"/>
      <c r="G387" s="49"/>
      <c r="H387" s="51"/>
      <c r="I387" s="18"/>
      <c r="J387" s="342"/>
      <c r="K387" s="34"/>
      <c r="L387" s="34"/>
      <c r="M387" s="23"/>
      <c r="N387" s="23"/>
      <c r="Q387" s="13"/>
      <c r="R387" s="13"/>
    </row>
    <row r="388" spans="1:18">
      <c r="A388" s="49"/>
      <c r="B388" s="49"/>
      <c r="C388" s="49"/>
      <c r="D388" s="49"/>
      <c r="E388" s="50"/>
      <c r="F388" s="49"/>
      <c r="G388" s="49"/>
      <c r="H388" s="51"/>
      <c r="I388" s="18"/>
      <c r="J388" s="342"/>
      <c r="K388" s="34"/>
      <c r="L388" s="34"/>
      <c r="M388" s="23"/>
      <c r="N388" s="23"/>
      <c r="Q388" s="13"/>
      <c r="R388" s="13"/>
    </row>
    <row r="389" spans="1:18">
      <c r="A389" s="49"/>
      <c r="B389" s="49"/>
      <c r="C389" s="49"/>
      <c r="D389" s="49"/>
      <c r="E389" s="50"/>
      <c r="F389" s="49"/>
      <c r="G389" s="49"/>
      <c r="H389" s="51"/>
      <c r="I389" s="18"/>
      <c r="J389" s="342"/>
      <c r="K389" s="34"/>
      <c r="L389" s="34"/>
      <c r="M389" s="23"/>
      <c r="N389" s="23"/>
      <c r="Q389" s="13"/>
      <c r="R389" s="13"/>
    </row>
    <row r="390" spans="1:18">
      <c r="A390" s="49"/>
      <c r="B390" s="49"/>
      <c r="C390" s="49"/>
      <c r="D390" s="49"/>
      <c r="E390" s="50"/>
      <c r="F390" s="49"/>
      <c r="G390" s="49"/>
      <c r="H390" s="51"/>
      <c r="I390" s="18"/>
      <c r="J390" s="342"/>
      <c r="K390" s="34"/>
      <c r="L390" s="34"/>
      <c r="M390" s="23"/>
      <c r="N390" s="23"/>
      <c r="Q390" s="13"/>
      <c r="R390" s="13"/>
    </row>
    <row r="391" spans="1:18">
      <c r="A391" s="44"/>
      <c r="B391" s="44"/>
      <c r="C391" s="44"/>
      <c r="D391" s="44"/>
      <c r="E391" s="43"/>
      <c r="F391" s="44"/>
      <c r="G391" s="44"/>
      <c r="H391" s="47"/>
      <c r="I391" s="18"/>
      <c r="J391" s="342"/>
      <c r="K391" s="34"/>
      <c r="L391" s="34"/>
      <c r="M391" s="23"/>
      <c r="N391" s="23"/>
      <c r="Q391" s="13"/>
      <c r="R391" s="13"/>
    </row>
    <row r="392" spans="1:18">
      <c r="A392" s="49"/>
      <c r="B392" s="49"/>
      <c r="C392" s="49"/>
      <c r="D392" s="49"/>
      <c r="E392" s="50"/>
      <c r="F392" s="49"/>
      <c r="G392" s="49"/>
      <c r="H392" s="51"/>
      <c r="I392" s="18"/>
      <c r="J392" s="342"/>
      <c r="K392" s="34"/>
      <c r="L392" s="34"/>
      <c r="M392" s="23"/>
      <c r="N392" s="23"/>
      <c r="Q392" s="13"/>
      <c r="R392" s="13"/>
    </row>
    <row r="393" spans="1:18">
      <c r="A393" s="49"/>
      <c r="B393" s="49"/>
      <c r="C393" s="49"/>
      <c r="D393" s="49"/>
      <c r="E393" s="50"/>
      <c r="F393" s="49"/>
      <c r="G393" s="49"/>
      <c r="H393" s="51"/>
      <c r="I393" s="18"/>
      <c r="J393" s="342"/>
      <c r="K393" s="34"/>
      <c r="L393" s="34"/>
      <c r="M393" s="23"/>
      <c r="N393" s="23"/>
      <c r="Q393" s="13"/>
      <c r="R393" s="13"/>
    </row>
    <row r="394" spans="1:18">
      <c r="A394" s="49"/>
      <c r="B394" s="49"/>
      <c r="C394" s="49"/>
      <c r="D394" s="49"/>
      <c r="E394" s="50"/>
      <c r="F394" s="49"/>
      <c r="G394" s="49"/>
      <c r="H394" s="51"/>
      <c r="I394" s="18"/>
      <c r="J394" s="342"/>
      <c r="K394" s="34"/>
      <c r="L394" s="34"/>
      <c r="M394" s="23"/>
      <c r="N394" s="23"/>
      <c r="Q394" s="13"/>
      <c r="R394" s="13"/>
    </row>
    <row r="395" spans="1:18">
      <c r="A395" s="49"/>
      <c r="B395" s="49"/>
      <c r="C395" s="49"/>
      <c r="D395" s="49"/>
      <c r="E395" s="50"/>
      <c r="F395" s="49"/>
      <c r="G395" s="49"/>
      <c r="H395" s="51"/>
      <c r="I395" s="18"/>
      <c r="J395" s="342"/>
      <c r="K395" s="34"/>
      <c r="L395" s="34"/>
      <c r="M395" s="23"/>
      <c r="N395" s="23"/>
      <c r="Q395" s="13"/>
      <c r="R395" s="13"/>
    </row>
    <row r="396" spans="1:18">
      <c r="A396" s="49"/>
      <c r="B396" s="49"/>
      <c r="C396" s="49"/>
      <c r="D396" s="49"/>
      <c r="E396" s="50"/>
      <c r="F396" s="49"/>
      <c r="G396" s="49"/>
      <c r="H396" s="51"/>
      <c r="I396" s="18"/>
      <c r="J396" s="342"/>
      <c r="K396" s="34"/>
      <c r="L396" s="34"/>
      <c r="M396" s="23"/>
      <c r="N396" s="23"/>
      <c r="Q396" s="13"/>
      <c r="R396" s="13"/>
    </row>
    <row r="397" spans="1:18">
      <c r="A397" s="49"/>
      <c r="B397" s="49"/>
      <c r="C397" s="49"/>
      <c r="D397" s="49"/>
      <c r="E397" s="50"/>
      <c r="F397" s="49"/>
      <c r="G397" s="49"/>
      <c r="H397" s="51"/>
      <c r="I397" s="18"/>
      <c r="J397" s="342"/>
      <c r="K397" s="34"/>
      <c r="L397" s="34"/>
      <c r="M397" s="23"/>
      <c r="N397" s="23"/>
      <c r="Q397" s="13"/>
      <c r="R397" s="13"/>
    </row>
    <row r="398" spans="1:18">
      <c r="A398" s="54"/>
      <c r="B398" s="54"/>
      <c r="C398" s="54"/>
      <c r="D398" s="49"/>
      <c r="E398" s="50"/>
      <c r="F398" s="49"/>
      <c r="G398" s="49"/>
      <c r="H398" s="51"/>
      <c r="I398" s="18"/>
      <c r="J398" s="342"/>
      <c r="K398" s="34"/>
      <c r="L398" s="34"/>
      <c r="M398" s="23"/>
      <c r="N398" s="23"/>
      <c r="Q398" s="13"/>
      <c r="R398" s="13"/>
    </row>
    <row r="399" spans="1:18">
      <c r="A399" s="41"/>
      <c r="B399" s="41"/>
      <c r="C399" s="41"/>
      <c r="D399" s="42"/>
      <c r="E399" s="43"/>
      <c r="F399" s="44"/>
      <c r="G399" s="44"/>
      <c r="H399" s="47"/>
      <c r="I399" s="65"/>
      <c r="J399" s="342"/>
      <c r="K399" s="34"/>
      <c r="L399" s="34"/>
      <c r="M399" s="23"/>
      <c r="N399" s="23"/>
      <c r="Q399" s="13"/>
      <c r="R399" s="13"/>
    </row>
    <row r="400" spans="1:18">
      <c r="A400" s="44"/>
      <c r="B400" s="44"/>
      <c r="C400" s="44"/>
      <c r="D400" s="44"/>
      <c r="E400" s="43"/>
      <c r="F400" s="44"/>
      <c r="G400" s="44"/>
      <c r="H400" s="47"/>
      <c r="I400" s="58"/>
      <c r="J400" s="342"/>
      <c r="K400" s="34"/>
      <c r="L400" s="34"/>
      <c r="M400" s="23"/>
      <c r="N400" s="23"/>
      <c r="Q400" s="13"/>
      <c r="R400" s="13"/>
    </row>
    <row r="401" spans="1:18">
      <c r="A401" s="49"/>
      <c r="B401" s="49"/>
      <c r="C401" s="49"/>
      <c r="D401" s="49"/>
      <c r="E401" s="50"/>
      <c r="F401" s="49"/>
      <c r="G401" s="49"/>
      <c r="H401" s="51"/>
      <c r="I401" s="58"/>
      <c r="J401" s="342"/>
      <c r="K401" s="34"/>
      <c r="L401" s="34"/>
      <c r="M401" s="23"/>
      <c r="N401" s="23"/>
      <c r="Q401" s="13"/>
      <c r="R401" s="13"/>
    </row>
    <row r="402" spans="1:18">
      <c r="A402" s="44"/>
      <c r="B402" s="44"/>
      <c r="C402" s="44"/>
      <c r="D402" s="44"/>
      <c r="E402" s="43"/>
      <c r="F402" s="44"/>
      <c r="G402" s="44"/>
      <c r="H402" s="47"/>
      <c r="I402" s="58"/>
      <c r="J402" s="342"/>
      <c r="K402" s="34"/>
      <c r="L402" s="34"/>
      <c r="M402" s="23"/>
      <c r="N402" s="23"/>
      <c r="Q402" s="13"/>
      <c r="R402" s="13"/>
    </row>
    <row r="403" spans="1:18">
      <c r="A403" s="49"/>
      <c r="B403" s="49"/>
      <c r="C403" s="49"/>
      <c r="D403" s="49"/>
      <c r="E403" s="50"/>
      <c r="F403" s="49"/>
      <c r="G403" s="49"/>
      <c r="H403" s="51"/>
      <c r="I403" s="58"/>
      <c r="J403" s="342"/>
      <c r="K403" s="34"/>
      <c r="L403" s="34"/>
      <c r="M403" s="23"/>
      <c r="N403" s="23"/>
      <c r="Q403" s="13"/>
      <c r="R403" s="13"/>
    </row>
    <row r="404" spans="1:18">
      <c r="A404" s="49"/>
      <c r="B404" s="49"/>
      <c r="C404" s="49"/>
      <c r="D404" s="49"/>
      <c r="E404" s="50"/>
      <c r="F404" s="49"/>
      <c r="G404" s="49"/>
      <c r="H404" s="51"/>
      <c r="I404" s="58"/>
      <c r="J404" s="342"/>
      <c r="K404" s="34"/>
      <c r="L404" s="34"/>
      <c r="M404" s="23"/>
      <c r="N404" s="23"/>
      <c r="Q404" s="13"/>
      <c r="R404" s="13"/>
    </row>
    <row r="405" spans="1:18" s="17" customFormat="1">
      <c r="A405" s="49"/>
      <c r="B405" s="49"/>
      <c r="C405" s="49"/>
      <c r="D405" s="49"/>
      <c r="E405" s="50"/>
      <c r="F405" s="49"/>
      <c r="G405" s="49"/>
      <c r="H405" s="51"/>
      <c r="I405" s="58"/>
      <c r="J405" s="346"/>
      <c r="K405" s="34"/>
      <c r="L405" s="34"/>
      <c r="M405" s="23"/>
      <c r="N405" s="23"/>
      <c r="O405" s="1"/>
      <c r="Q405" s="14"/>
      <c r="R405" s="14"/>
    </row>
    <row r="406" spans="1:18">
      <c r="A406" s="49"/>
      <c r="B406" s="49"/>
      <c r="C406" s="49"/>
      <c r="D406" s="49"/>
      <c r="E406" s="50"/>
      <c r="F406" s="49"/>
      <c r="G406" s="49"/>
      <c r="H406" s="51"/>
      <c r="I406" s="58"/>
      <c r="J406" s="342"/>
      <c r="K406" s="34"/>
      <c r="L406" s="34"/>
      <c r="M406" s="23"/>
      <c r="N406" s="23"/>
      <c r="Q406" s="13"/>
      <c r="R406" s="13"/>
    </row>
    <row r="407" spans="1:18">
      <c r="A407" s="49"/>
      <c r="B407" s="49"/>
      <c r="C407" s="49"/>
      <c r="D407" s="49"/>
      <c r="E407" s="50"/>
      <c r="F407" s="49"/>
      <c r="G407" s="49"/>
      <c r="H407" s="51"/>
      <c r="I407" s="58"/>
      <c r="J407" s="342"/>
      <c r="K407" s="34"/>
      <c r="L407" s="34"/>
      <c r="M407" s="23"/>
      <c r="N407" s="23"/>
      <c r="Q407" s="13"/>
      <c r="R407" s="13"/>
    </row>
    <row r="408" spans="1:18">
      <c r="A408" s="49"/>
      <c r="B408" s="49"/>
      <c r="C408" s="49"/>
      <c r="D408" s="49"/>
      <c r="E408" s="50"/>
      <c r="F408" s="49"/>
      <c r="G408" s="49"/>
      <c r="H408" s="51"/>
      <c r="I408" s="58"/>
      <c r="J408" s="342"/>
      <c r="K408" s="34"/>
      <c r="L408" s="34"/>
      <c r="M408" s="23"/>
      <c r="N408" s="23"/>
      <c r="Q408" s="13"/>
      <c r="R408" s="13"/>
    </row>
    <row r="409" spans="1:18">
      <c r="A409" s="49"/>
      <c r="B409" s="49"/>
      <c r="C409" s="49"/>
      <c r="D409" s="49"/>
      <c r="E409" s="50"/>
      <c r="F409" s="49"/>
      <c r="G409" s="49"/>
      <c r="H409" s="51"/>
      <c r="I409" s="58"/>
      <c r="J409" s="342"/>
      <c r="K409" s="34"/>
      <c r="L409" s="34"/>
      <c r="M409" s="23"/>
      <c r="N409" s="23"/>
      <c r="Q409" s="13"/>
      <c r="R409" s="13"/>
    </row>
    <row r="410" spans="1:18">
      <c r="A410" s="49"/>
      <c r="B410" s="49"/>
      <c r="C410" s="49"/>
      <c r="D410" s="49"/>
      <c r="E410" s="50"/>
      <c r="F410" s="49"/>
      <c r="G410" s="49"/>
      <c r="H410" s="51"/>
      <c r="I410" s="58"/>
      <c r="J410" s="342"/>
      <c r="K410" s="34"/>
      <c r="L410" s="34"/>
      <c r="M410" s="23"/>
      <c r="N410" s="23"/>
      <c r="Q410" s="13"/>
      <c r="R410" s="13"/>
    </row>
    <row r="411" spans="1:18">
      <c r="A411" s="49"/>
      <c r="B411" s="49"/>
      <c r="C411" s="49"/>
      <c r="D411" s="49"/>
      <c r="E411" s="50"/>
      <c r="F411" s="49"/>
      <c r="G411" s="49"/>
      <c r="H411" s="51"/>
      <c r="I411" s="58"/>
      <c r="J411" s="342"/>
      <c r="K411" s="34"/>
      <c r="L411" s="34"/>
      <c r="M411" s="23"/>
      <c r="N411" s="23"/>
      <c r="Q411" s="13"/>
      <c r="R411" s="13"/>
    </row>
    <row r="412" spans="1:18">
      <c r="A412" s="49"/>
      <c r="B412" s="49"/>
      <c r="C412" s="49"/>
      <c r="D412" s="49"/>
      <c r="E412" s="50"/>
      <c r="F412" s="49"/>
      <c r="G412" s="49"/>
      <c r="H412" s="51"/>
      <c r="I412" s="58"/>
      <c r="J412" s="342"/>
      <c r="K412" s="34"/>
      <c r="L412" s="34"/>
      <c r="M412" s="23"/>
      <c r="N412" s="23"/>
      <c r="Q412" s="13"/>
      <c r="R412" s="13"/>
    </row>
    <row r="413" spans="1:18">
      <c r="A413" s="49"/>
      <c r="B413" s="49"/>
      <c r="C413" s="49"/>
      <c r="D413" s="49"/>
      <c r="E413" s="50"/>
      <c r="F413" s="49"/>
      <c r="G413" s="49"/>
      <c r="H413" s="51"/>
      <c r="I413" s="58"/>
      <c r="J413" s="342"/>
      <c r="K413" s="34"/>
      <c r="L413" s="34"/>
      <c r="M413" s="23"/>
      <c r="N413" s="23"/>
      <c r="Q413" s="13"/>
      <c r="R413" s="13"/>
    </row>
    <row r="414" spans="1:18">
      <c r="A414" s="49"/>
      <c r="B414" s="49"/>
      <c r="C414" s="49"/>
      <c r="D414" s="49"/>
      <c r="E414" s="50"/>
      <c r="F414" s="49"/>
      <c r="G414" s="49"/>
      <c r="H414" s="51"/>
      <c r="I414" s="58"/>
      <c r="J414" s="342"/>
      <c r="K414" s="34"/>
      <c r="L414" s="34"/>
      <c r="M414" s="23"/>
      <c r="N414" s="23"/>
      <c r="Q414" s="13"/>
      <c r="R414" s="13"/>
    </row>
    <row r="415" spans="1:18">
      <c r="A415" s="49"/>
      <c r="B415" s="49"/>
      <c r="C415" s="49"/>
      <c r="D415" s="49"/>
      <c r="E415" s="50"/>
      <c r="F415" s="49"/>
      <c r="G415" s="49"/>
      <c r="H415" s="51"/>
      <c r="I415" s="58"/>
      <c r="J415" s="342"/>
      <c r="K415" s="34"/>
      <c r="L415" s="34"/>
      <c r="M415" s="23"/>
      <c r="N415" s="23"/>
      <c r="Q415" s="13"/>
      <c r="R415" s="13"/>
    </row>
    <row r="416" spans="1:18">
      <c r="A416" s="49"/>
      <c r="B416" s="49"/>
      <c r="C416" s="49"/>
      <c r="D416" s="49"/>
      <c r="E416" s="50"/>
      <c r="F416" s="49"/>
      <c r="G416" s="49"/>
      <c r="H416" s="51"/>
      <c r="I416" s="58"/>
      <c r="J416" s="342"/>
      <c r="K416" s="34"/>
      <c r="L416" s="34"/>
      <c r="M416" s="23"/>
      <c r="N416" s="23"/>
      <c r="Q416" s="13"/>
      <c r="R416" s="13"/>
    </row>
    <row r="417" spans="1:18">
      <c r="A417" s="49"/>
      <c r="B417" s="49"/>
      <c r="C417" s="49"/>
      <c r="D417" s="49"/>
      <c r="E417" s="50"/>
      <c r="F417" s="49"/>
      <c r="G417" s="49"/>
      <c r="H417" s="51"/>
      <c r="I417" s="58"/>
      <c r="J417" s="342"/>
      <c r="K417" s="34"/>
      <c r="L417" s="34"/>
      <c r="M417" s="23"/>
      <c r="N417" s="23"/>
      <c r="Q417" s="13"/>
      <c r="R417" s="13"/>
    </row>
    <row r="418" spans="1:18">
      <c r="A418" s="49"/>
      <c r="B418" s="49"/>
      <c r="C418" s="49"/>
      <c r="D418" s="49"/>
      <c r="E418" s="50"/>
      <c r="F418" s="49"/>
      <c r="G418" s="49"/>
      <c r="H418" s="51"/>
      <c r="I418" s="58"/>
      <c r="J418" s="342"/>
      <c r="K418" s="34"/>
      <c r="L418" s="34"/>
      <c r="M418" s="23"/>
      <c r="N418" s="23"/>
      <c r="Q418" s="13"/>
      <c r="R418" s="13"/>
    </row>
    <row r="419" spans="1:18">
      <c r="A419" s="49"/>
      <c r="B419" s="49"/>
      <c r="C419" s="49"/>
      <c r="D419" s="49"/>
      <c r="E419" s="50"/>
      <c r="F419" s="49"/>
      <c r="G419" s="49"/>
      <c r="H419" s="51"/>
      <c r="I419" s="58"/>
      <c r="J419" s="342"/>
      <c r="K419" s="34"/>
      <c r="L419" s="34"/>
      <c r="M419" s="23"/>
      <c r="N419" s="23"/>
      <c r="Q419" s="13"/>
      <c r="R419" s="13"/>
    </row>
    <row r="420" spans="1:18">
      <c r="A420" s="49"/>
      <c r="B420" s="49"/>
      <c r="C420" s="49"/>
      <c r="D420" s="49"/>
      <c r="E420" s="50"/>
      <c r="F420" s="49"/>
      <c r="G420" s="49"/>
      <c r="H420" s="51"/>
      <c r="I420" s="58"/>
      <c r="J420" s="342"/>
      <c r="K420" s="34"/>
      <c r="L420" s="34"/>
      <c r="M420" s="23"/>
      <c r="N420" s="23"/>
      <c r="Q420" s="13"/>
      <c r="R420" s="13"/>
    </row>
    <row r="421" spans="1:18">
      <c r="A421" s="49"/>
      <c r="B421" s="49"/>
      <c r="C421" s="49"/>
      <c r="D421" s="49"/>
      <c r="E421" s="50"/>
      <c r="F421" s="49"/>
      <c r="G421" s="49"/>
      <c r="H421" s="51"/>
      <c r="I421" s="58"/>
      <c r="J421" s="342"/>
      <c r="K421" s="34"/>
      <c r="L421" s="34"/>
      <c r="M421" s="23"/>
      <c r="N421" s="23"/>
      <c r="Q421" s="13"/>
      <c r="R421" s="13"/>
    </row>
    <row r="422" spans="1:18">
      <c r="A422" s="49"/>
      <c r="B422" s="49"/>
      <c r="C422" s="49"/>
      <c r="D422" s="49"/>
      <c r="E422" s="50"/>
      <c r="F422" s="49"/>
      <c r="G422" s="49"/>
      <c r="H422" s="51"/>
      <c r="I422" s="58"/>
      <c r="J422" s="342"/>
      <c r="K422" s="34"/>
      <c r="L422" s="34"/>
      <c r="M422" s="23"/>
      <c r="N422" s="23"/>
      <c r="Q422" s="13"/>
      <c r="R422" s="13"/>
    </row>
    <row r="423" spans="1:18">
      <c r="A423" s="49"/>
      <c r="B423" s="49"/>
      <c r="C423" s="49"/>
      <c r="D423" s="49"/>
      <c r="E423" s="50"/>
      <c r="F423" s="49"/>
      <c r="G423" s="49"/>
      <c r="H423" s="51"/>
      <c r="I423" s="58"/>
      <c r="J423" s="342"/>
      <c r="K423" s="34"/>
      <c r="L423" s="34"/>
      <c r="M423" s="23"/>
      <c r="N423" s="23"/>
      <c r="Q423" s="13"/>
      <c r="R423" s="13"/>
    </row>
    <row r="424" spans="1:18">
      <c r="A424" s="49"/>
      <c r="B424" s="49"/>
      <c r="C424" s="49"/>
      <c r="D424" s="49"/>
      <c r="E424" s="50"/>
      <c r="F424" s="49"/>
      <c r="G424" s="49"/>
      <c r="H424" s="51"/>
      <c r="I424" s="58"/>
      <c r="J424" s="342"/>
      <c r="K424" s="34"/>
      <c r="L424" s="34"/>
      <c r="M424" s="23"/>
      <c r="N424" s="23"/>
      <c r="Q424" s="13"/>
      <c r="R424" s="13"/>
    </row>
    <row r="425" spans="1:18">
      <c r="A425" s="49"/>
      <c r="B425" s="49"/>
      <c r="C425" s="49"/>
      <c r="D425" s="49"/>
      <c r="E425" s="50"/>
      <c r="F425" s="49"/>
      <c r="G425" s="49"/>
      <c r="H425" s="51"/>
      <c r="I425" s="58"/>
      <c r="J425" s="342"/>
      <c r="K425" s="34"/>
      <c r="L425" s="34"/>
      <c r="M425" s="23"/>
      <c r="N425" s="23"/>
      <c r="Q425" s="13"/>
      <c r="R425" s="13"/>
    </row>
    <row r="426" spans="1:18">
      <c r="A426" s="49"/>
      <c r="B426" s="49"/>
      <c r="C426" s="49"/>
      <c r="D426" s="49"/>
      <c r="E426" s="50"/>
      <c r="F426" s="49"/>
      <c r="G426" s="49"/>
      <c r="H426" s="51"/>
      <c r="I426" s="58"/>
      <c r="J426" s="342"/>
      <c r="K426" s="34"/>
      <c r="L426" s="34"/>
      <c r="M426" s="23"/>
      <c r="N426" s="23"/>
      <c r="Q426" s="13"/>
      <c r="R426" s="13"/>
    </row>
    <row r="427" spans="1:18" s="17" customFormat="1">
      <c r="A427" s="44"/>
      <c r="B427" s="44"/>
      <c r="C427" s="44"/>
      <c r="D427" s="44"/>
      <c r="E427" s="43"/>
      <c r="F427" s="44"/>
      <c r="G427" s="44"/>
      <c r="H427" s="47"/>
      <c r="I427" s="58"/>
      <c r="J427" s="346"/>
      <c r="K427" s="34"/>
      <c r="L427" s="34"/>
      <c r="M427" s="23"/>
      <c r="N427" s="23"/>
      <c r="O427" s="1"/>
      <c r="Q427" s="14"/>
      <c r="R427" s="14"/>
    </row>
    <row r="428" spans="1:18">
      <c r="A428" s="49"/>
      <c r="B428" s="49"/>
      <c r="C428" s="49"/>
      <c r="D428" s="49"/>
      <c r="E428" s="50"/>
      <c r="F428" s="49"/>
      <c r="G428" s="49"/>
      <c r="H428" s="51"/>
      <c r="I428" s="58"/>
      <c r="J428" s="342"/>
      <c r="K428" s="34"/>
      <c r="L428" s="34"/>
      <c r="M428" s="23"/>
      <c r="N428" s="23"/>
      <c r="Q428" s="13"/>
      <c r="R428" s="13"/>
    </row>
    <row r="429" spans="1:18" s="17" customFormat="1">
      <c r="A429" s="49"/>
      <c r="B429" s="49"/>
      <c r="C429" s="49"/>
      <c r="D429" s="49"/>
      <c r="E429" s="50"/>
      <c r="F429" s="49"/>
      <c r="G429" s="49"/>
      <c r="H429" s="51"/>
      <c r="I429" s="58"/>
      <c r="J429" s="346"/>
      <c r="K429" s="34"/>
      <c r="L429" s="34"/>
      <c r="M429" s="23"/>
      <c r="N429" s="23"/>
      <c r="O429" s="1"/>
      <c r="Q429" s="14"/>
      <c r="R429" s="14"/>
    </row>
    <row r="430" spans="1:18">
      <c r="A430" s="49"/>
      <c r="B430" s="49"/>
      <c r="C430" s="49"/>
      <c r="D430" s="49"/>
      <c r="E430" s="50"/>
      <c r="F430" s="49"/>
      <c r="G430" s="49"/>
      <c r="H430" s="51"/>
      <c r="I430" s="58"/>
      <c r="J430" s="342"/>
      <c r="K430" s="34"/>
      <c r="L430" s="34"/>
      <c r="M430" s="23"/>
      <c r="N430" s="23"/>
      <c r="Q430" s="13"/>
      <c r="R430" s="13"/>
    </row>
    <row r="431" spans="1:18">
      <c r="A431" s="49"/>
      <c r="B431" s="49"/>
      <c r="C431" s="49"/>
      <c r="D431" s="49"/>
      <c r="E431" s="50"/>
      <c r="F431" s="49"/>
      <c r="G431" s="49"/>
      <c r="H431" s="51"/>
      <c r="I431" s="58"/>
      <c r="J431" s="342"/>
      <c r="K431" s="34"/>
      <c r="L431" s="34"/>
      <c r="M431" s="23"/>
      <c r="N431" s="23"/>
      <c r="Q431" s="13"/>
      <c r="R431" s="13"/>
    </row>
    <row r="432" spans="1:18">
      <c r="A432" s="49"/>
      <c r="B432" s="49"/>
      <c r="C432" s="49"/>
      <c r="D432" s="49"/>
      <c r="E432" s="50"/>
      <c r="F432" s="49"/>
      <c r="G432" s="49"/>
      <c r="H432" s="51"/>
      <c r="I432" s="58"/>
      <c r="J432" s="342"/>
      <c r="K432" s="34"/>
      <c r="L432" s="34"/>
      <c r="M432" s="23"/>
      <c r="N432" s="23"/>
      <c r="Q432" s="13"/>
      <c r="R432" s="13"/>
    </row>
    <row r="433" spans="1:18">
      <c r="A433" s="49"/>
      <c r="B433" s="49"/>
      <c r="C433" s="49"/>
      <c r="D433" s="49"/>
      <c r="E433" s="50"/>
      <c r="F433" s="49"/>
      <c r="G433" s="49"/>
      <c r="H433" s="51"/>
      <c r="I433" s="58"/>
      <c r="J433" s="342"/>
      <c r="K433" s="34"/>
      <c r="L433" s="34"/>
      <c r="M433" s="23"/>
      <c r="N433" s="23"/>
      <c r="Q433" s="13"/>
      <c r="R433" s="13"/>
    </row>
    <row r="434" spans="1:18">
      <c r="A434" s="49"/>
      <c r="B434" s="49"/>
      <c r="C434" s="49"/>
      <c r="D434" s="49"/>
      <c r="E434" s="50"/>
      <c r="F434" s="49"/>
      <c r="G434" s="49"/>
      <c r="H434" s="51"/>
      <c r="I434" s="58"/>
      <c r="J434" s="342"/>
      <c r="K434" s="34"/>
      <c r="L434" s="34"/>
      <c r="M434" s="23"/>
      <c r="N434" s="23"/>
      <c r="Q434" s="13"/>
      <c r="R434" s="13"/>
    </row>
    <row r="435" spans="1:18">
      <c r="A435" s="49"/>
      <c r="B435" s="49"/>
      <c r="C435" s="49"/>
      <c r="D435" s="49"/>
      <c r="E435" s="50"/>
      <c r="F435" s="49"/>
      <c r="G435" s="49"/>
      <c r="H435" s="51"/>
      <c r="I435" s="58"/>
      <c r="J435" s="342"/>
      <c r="K435" s="34"/>
      <c r="L435" s="34"/>
      <c r="M435" s="23"/>
      <c r="N435" s="23"/>
      <c r="Q435" s="13"/>
      <c r="R435" s="13"/>
    </row>
    <row r="436" spans="1:18">
      <c r="A436" s="49"/>
      <c r="B436" s="49"/>
      <c r="C436" s="49"/>
      <c r="D436" s="49"/>
      <c r="E436" s="50"/>
      <c r="F436" s="49"/>
      <c r="G436" s="49"/>
      <c r="H436" s="51"/>
      <c r="I436" s="58"/>
      <c r="J436" s="342"/>
      <c r="K436" s="34"/>
      <c r="L436" s="34"/>
      <c r="M436" s="23"/>
      <c r="N436" s="23"/>
      <c r="Q436" s="13"/>
      <c r="R436" s="13"/>
    </row>
    <row r="437" spans="1:18">
      <c r="A437" s="49"/>
      <c r="B437" s="49"/>
      <c r="C437" s="49"/>
      <c r="D437" s="49"/>
      <c r="E437" s="50"/>
      <c r="F437" s="49"/>
      <c r="G437" s="49"/>
      <c r="H437" s="51"/>
      <c r="I437" s="58"/>
      <c r="J437" s="342"/>
      <c r="K437" s="34"/>
      <c r="L437" s="34"/>
      <c r="M437" s="23"/>
      <c r="N437" s="23"/>
      <c r="Q437" s="13"/>
      <c r="R437" s="13"/>
    </row>
    <row r="438" spans="1:18">
      <c r="A438" s="49"/>
      <c r="B438" s="49"/>
      <c r="C438" s="49"/>
      <c r="D438" s="49"/>
      <c r="E438" s="50"/>
      <c r="F438" s="49"/>
      <c r="G438" s="49"/>
      <c r="H438" s="51"/>
      <c r="I438" s="58"/>
      <c r="J438" s="342"/>
      <c r="K438" s="34"/>
      <c r="L438" s="34"/>
      <c r="M438" s="23"/>
      <c r="N438" s="23"/>
      <c r="Q438" s="13"/>
      <c r="R438" s="13"/>
    </row>
    <row r="439" spans="1:18">
      <c r="A439" s="49"/>
      <c r="B439" s="49"/>
      <c r="C439" s="49"/>
      <c r="D439" s="49"/>
      <c r="E439" s="50"/>
      <c r="F439" s="49"/>
      <c r="G439" s="49"/>
      <c r="H439" s="51"/>
      <c r="I439" s="58"/>
      <c r="J439" s="342"/>
      <c r="K439" s="34"/>
      <c r="L439" s="34"/>
      <c r="M439" s="23"/>
      <c r="N439" s="23"/>
      <c r="Q439" s="13"/>
      <c r="R439" s="13"/>
    </row>
    <row r="440" spans="1:18">
      <c r="A440" s="49"/>
      <c r="B440" s="49"/>
      <c r="C440" s="49"/>
      <c r="D440" s="49"/>
      <c r="E440" s="50"/>
      <c r="F440" s="49"/>
      <c r="G440" s="49"/>
      <c r="H440" s="51"/>
      <c r="I440" s="58"/>
      <c r="J440" s="342"/>
      <c r="K440" s="34"/>
      <c r="L440" s="34"/>
      <c r="M440" s="23"/>
      <c r="N440" s="23"/>
      <c r="Q440" s="13"/>
      <c r="R440" s="13"/>
    </row>
    <row r="441" spans="1:18">
      <c r="A441" s="49"/>
      <c r="B441" s="49"/>
      <c r="C441" s="49"/>
      <c r="D441" s="49"/>
      <c r="E441" s="50"/>
      <c r="F441" s="49"/>
      <c r="G441" s="49"/>
      <c r="H441" s="51"/>
      <c r="I441" s="58"/>
      <c r="J441" s="342"/>
      <c r="K441" s="34"/>
      <c r="L441" s="34"/>
      <c r="M441" s="23"/>
      <c r="N441" s="23"/>
      <c r="Q441" s="13"/>
      <c r="R441" s="13"/>
    </row>
    <row r="442" spans="1:18">
      <c r="A442" s="49"/>
      <c r="B442" s="49"/>
      <c r="C442" s="49"/>
      <c r="D442" s="49"/>
      <c r="E442" s="50"/>
      <c r="F442" s="49"/>
      <c r="G442" s="49"/>
      <c r="H442" s="51"/>
      <c r="I442" s="58"/>
      <c r="J442" s="342"/>
      <c r="K442" s="34"/>
      <c r="L442" s="34"/>
      <c r="M442" s="23"/>
      <c r="N442" s="23"/>
      <c r="Q442" s="13"/>
      <c r="R442" s="13"/>
    </row>
    <row r="443" spans="1:18">
      <c r="A443" s="49"/>
      <c r="B443" s="49"/>
      <c r="C443" s="49"/>
      <c r="D443" s="49"/>
      <c r="E443" s="50"/>
      <c r="F443" s="49"/>
      <c r="G443" s="49"/>
      <c r="H443" s="51"/>
      <c r="I443" s="58"/>
      <c r="J443" s="342"/>
      <c r="K443" s="34"/>
      <c r="L443" s="34"/>
      <c r="M443" s="23"/>
      <c r="N443" s="23"/>
      <c r="Q443" s="13"/>
      <c r="R443" s="13"/>
    </row>
    <row r="444" spans="1:18">
      <c r="A444" s="49"/>
      <c r="B444" s="49"/>
      <c r="C444" s="49"/>
      <c r="D444" s="49"/>
      <c r="E444" s="50"/>
      <c r="F444" s="49"/>
      <c r="G444" s="49"/>
      <c r="H444" s="51"/>
      <c r="I444" s="58"/>
      <c r="J444" s="342"/>
      <c r="K444" s="34"/>
      <c r="L444" s="34"/>
      <c r="M444" s="23"/>
      <c r="N444" s="23"/>
      <c r="Q444" s="13"/>
      <c r="R444" s="13"/>
    </row>
    <row r="445" spans="1:18">
      <c r="A445" s="49"/>
      <c r="B445" s="49"/>
      <c r="C445" s="49"/>
      <c r="D445" s="49"/>
      <c r="E445" s="50"/>
      <c r="F445" s="49"/>
      <c r="G445" s="49"/>
      <c r="H445" s="51"/>
      <c r="I445" s="58"/>
      <c r="J445" s="342"/>
      <c r="K445" s="34"/>
      <c r="L445" s="34"/>
      <c r="M445" s="23"/>
      <c r="N445" s="23"/>
      <c r="Q445" s="13"/>
      <c r="R445" s="13"/>
    </row>
    <row r="446" spans="1:18">
      <c r="A446" s="49"/>
      <c r="B446" s="49"/>
      <c r="C446" s="49"/>
      <c r="D446" s="49"/>
      <c r="E446" s="50"/>
      <c r="F446" s="49"/>
      <c r="G446" s="49"/>
      <c r="H446" s="51"/>
      <c r="I446" s="58"/>
      <c r="J446" s="342"/>
      <c r="K446" s="34"/>
      <c r="L446" s="34"/>
      <c r="M446" s="23"/>
      <c r="N446" s="23"/>
      <c r="Q446" s="13"/>
      <c r="R446" s="13"/>
    </row>
    <row r="447" spans="1:18">
      <c r="A447" s="49"/>
      <c r="B447" s="49"/>
      <c r="C447" s="49"/>
      <c r="D447" s="49"/>
      <c r="E447" s="50"/>
      <c r="F447" s="49"/>
      <c r="G447" s="49"/>
      <c r="H447" s="51"/>
      <c r="I447" s="58"/>
      <c r="J447" s="342"/>
      <c r="K447" s="34"/>
      <c r="L447" s="34"/>
      <c r="M447" s="23"/>
      <c r="N447" s="23"/>
      <c r="Q447" s="13"/>
      <c r="R447" s="13"/>
    </row>
    <row r="448" spans="1:18">
      <c r="A448" s="49"/>
      <c r="B448" s="49"/>
      <c r="C448" s="49"/>
      <c r="D448" s="49"/>
      <c r="E448" s="50"/>
      <c r="F448" s="49"/>
      <c r="G448" s="49"/>
      <c r="H448" s="51"/>
      <c r="I448" s="58"/>
      <c r="J448" s="342"/>
      <c r="K448" s="34"/>
      <c r="L448" s="34"/>
      <c r="M448" s="23"/>
      <c r="N448" s="23"/>
      <c r="Q448" s="13"/>
      <c r="R448" s="13"/>
    </row>
    <row r="449" spans="1:18">
      <c r="A449" s="44"/>
      <c r="B449" s="44"/>
      <c r="C449" s="44"/>
      <c r="D449" s="44"/>
      <c r="E449" s="43"/>
      <c r="F449" s="44"/>
      <c r="G449" s="44"/>
      <c r="H449" s="47"/>
      <c r="I449" s="58"/>
      <c r="J449" s="342"/>
      <c r="K449" s="34"/>
      <c r="L449" s="34"/>
      <c r="M449" s="23"/>
      <c r="N449" s="23"/>
      <c r="Q449" s="13"/>
      <c r="R449" s="13"/>
    </row>
    <row r="450" spans="1:18">
      <c r="A450" s="49"/>
      <c r="B450" s="49"/>
      <c r="C450" s="49"/>
      <c r="D450" s="49"/>
      <c r="E450" s="50"/>
      <c r="F450" s="49"/>
      <c r="G450" s="49"/>
      <c r="H450" s="51"/>
      <c r="I450" s="58"/>
      <c r="J450" s="342"/>
      <c r="K450" s="34"/>
      <c r="L450" s="34"/>
      <c r="M450" s="23"/>
      <c r="N450" s="23"/>
      <c r="Q450" s="13"/>
      <c r="R450" s="13"/>
    </row>
    <row r="451" spans="1:18">
      <c r="A451" s="44"/>
      <c r="B451" s="44"/>
      <c r="C451" s="44"/>
      <c r="D451" s="44"/>
      <c r="E451" s="43"/>
      <c r="F451" s="44"/>
      <c r="G451" s="44"/>
      <c r="H451" s="47"/>
      <c r="I451" s="58"/>
      <c r="J451" s="342"/>
      <c r="K451" s="34"/>
      <c r="L451" s="34"/>
      <c r="M451" s="23"/>
      <c r="N451" s="23"/>
      <c r="Q451" s="13"/>
      <c r="R451" s="13"/>
    </row>
    <row r="452" spans="1:18">
      <c r="A452" s="49"/>
      <c r="B452" s="49"/>
      <c r="C452" s="49"/>
      <c r="D452" s="49"/>
      <c r="E452" s="50"/>
      <c r="F452" s="49"/>
      <c r="G452" s="49"/>
      <c r="H452" s="51"/>
      <c r="I452" s="58"/>
      <c r="J452" s="342"/>
      <c r="K452" s="34"/>
      <c r="L452" s="34"/>
      <c r="M452" s="23"/>
      <c r="N452" s="23"/>
      <c r="Q452" s="13"/>
      <c r="R452" s="13"/>
    </row>
    <row r="453" spans="1:18" s="17" customFormat="1">
      <c r="A453" s="49"/>
      <c r="B453" s="49"/>
      <c r="C453" s="49"/>
      <c r="D453" s="49"/>
      <c r="E453" s="50"/>
      <c r="F453" s="49"/>
      <c r="G453" s="49"/>
      <c r="H453" s="51"/>
      <c r="I453" s="58"/>
      <c r="J453" s="346"/>
      <c r="K453" s="34"/>
      <c r="L453" s="34"/>
      <c r="M453" s="23"/>
      <c r="N453" s="23"/>
      <c r="O453" s="1"/>
      <c r="Q453" s="14"/>
      <c r="R453" s="14"/>
    </row>
    <row r="454" spans="1:18">
      <c r="A454" s="49"/>
      <c r="B454" s="49"/>
      <c r="C454" s="49"/>
      <c r="D454" s="49"/>
      <c r="E454" s="50"/>
      <c r="F454" s="49"/>
      <c r="G454" s="49"/>
      <c r="H454" s="51"/>
      <c r="I454" s="58"/>
      <c r="J454" s="342"/>
      <c r="K454" s="34"/>
      <c r="L454" s="34"/>
      <c r="M454" s="23"/>
      <c r="N454" s="23"/>
      <c r="Q454" s="13"/>
      <c r="R454" s="13"/>
    </row>
    <row r="455" spans="1:18" s="17" customFormat="1">
      <c r="A455" s="49"/>
      <c r="B455" s="49"/>
      <c r="C455" s="49"/>
      <c r="D455" s="49"/>
      <c r="E455" s="50"/>
      <c r="F455" s="49"/>
      <c r="G455" s="49"/>
      <c r="H455" s="51"/>
      <c r="I455" s="58"/>
      <c r="J455" s="346"/>
      <c r="K455" s="34"/>
      <c r="L455" s="34"/>
      <c r="M455" s="23"/>
      <c r="N455" s="23"/>
      <c r="O455" s="1"/>
      <c r="Q455" s="14"/>
      <c r="R455" s="14"/>
    </row>
    <row r="456" spans="1:18" s="28" customFormat="1">
      <c r="A456" s="49"/>
      <c r="B456" s="49"/>
      <c r="C456" s="49"/>
      <c r="D456" s="49"/>
      <c r="E456" s="50"/>
      <c r="F456" s="49"/>
      <c r="G456" s="49"/>
      <c r="H456" s="51"/>
      <c r="I456" s="58"/>
      <c r="J456" s="342"/>
      <c r="K456" s="34"/>
      <c r="L456" s="36"/>
      <c r="M456" s="26"/>
      <c r="N456" s="23"/>
      <c r="O456" s="1"/>
      <c r="Q456" s="27"/>
      <c r="R456" s="27"/>
    </row>
    <row r="457" spans="1:18">
      <c r="A457" s="49"/>
      <c r="B457" s="49"/>
      <c r="C457" s="49"/>
      <c r="D457" s="49"/>
      <c r="E457" s="50"/>
      <c r="F457" s="49"/>
      <c r="G457" s="49"/>
      <c r="H457" s="51"/>
      <c r="I457" s="58"/>
      <c r="J457" s="342"/>
      <c r="K457" s="34"/>
      <c r="L457" s="34"/>
      <c r="M457" s="23"/>
      <c r="N457" s="23"/>
      <c r="Q457" s="13"/>
      <c r="R457" s="13"/>
    </row>
    <row r="458" spans="1:18">
      <c r="A458" s="49"/>
      <c r="B458" s="49"/>
      <c r="C458" s="49"/>
      <c r="D458" s="49"/>
      <c r="E458" s="50"/>
      <c r="F458" s="49"/>
      <c r="G458" s="49"/>
      <c r="H458" s="51"/>
      <c r="I458" s="58"/>
      <c r="J458" s="342"/>
      <c r="K458" s="34"/>
      <c r="L458" s="34"/>
      <c r="M458" s="23"/>
      <c r="N458" s="23"/>
      <c r="Q458" s="13"/>
      <c r="R458" s="13"/>
    </row>
    <row r="459" spans="1:18">
      <c r="A459" s="49"/>
      <c r="B459" s="49"/>
      <c r="C459" s="49"/>
      <c r="D459" s="49"/>
      <c r="E459" s="50"/>
      <c r="F459" s="49"/>
      <c r="G459" s="49"/>
      <c r="H459" s="51"/>
      <c r="I459" s="58"/>
      <c r="J459" s="342"/>
      <c r="K459" s="34"/>
      <c r="L459" s="34"/>
      <c r="M459" s="23"/>
      <c r="N459" s="23"/>
      <c r="Q459" s="13"/>
      <c r="R459" s="13"/>
    </row>
    <row r="460" spans="1:18">
      <c r="A460" s="49"/>
      <c r="B460" s="49"/>
      <c r="C460" s="49"/>
      <c r="D460" s="49"/>
      <c r="E460" s="50"/>
      <c r="F460" s="49"/>
      <c r="G460" s="49"/>
      <c r="H460" s="51"/>
      <c r="I460" s="58"/>
      <c r="J460" s="342"/>
      <c r="K460" s="34"/>
      <c r="L460" s="34"/>
      <c r="M460" s="23"/>
      <c r="N460" s="23"/>
      <c r="Q460" s="13"/>
      <c r="R460" s="13"/>
    </row>
    <row r="461" spans="1:18">
      <c r="A461" s="49"/>
      <c r="B461" s="49"/>
      <c r="C461" s="49"/>
      <c r="D461" s="49"/>
      <c r="E461" s="50"/>
      <c r="F461" s="49"/>
      <c r="G461" s="49"/>
      <c r="H461" s="51"/>
      <c r="I461" s="58"/>
      <c r="J461" s="342"/>
      <c r="K461" s="34"/>
      <c r="L461" s="34"/>
      <c r="M461" s="23"/>
      <c r="N461" s="23"/>
      <c r="Q461" s="13"/>
      <c r="R461" s="13"/>
    </row>
    <row r="462" spans="1:18">
      <c r="A462" s="49"/>
      <c r="B462" s="49"/>
      <c r="C462" s="49"/>
      <c r="D462" s="49"/>
      <c r="E462" s="50"/>
      <c r="F462" s="49"/>
      <c r="G462" s="49"/>
      <c r="H462" s="51"/>
      <c r="I462" s="58"/>
      <c r="J462" s="342"/>
      <c r="K462" s="34"/>
      <c r="L462" s="34"/>
      <c r="M462" s="23"/>
      <c r="N462" s="23"/>
      <c r="Q462" s="13"/>
      <c r="R462" s="13"/>
    </row>
    <row r="463" spans="1:18">
      <c r="A463" s="49"/>
      <c r="B463" s="49"/>
      <c r="C463" s="49"/>
      <c r="D463" s="49"/>
      <c r="E463" s="50"/>
      <c r="F463" s="49"/>
      <c r="G463" s="49"/>
      <c r="H463" s="51"/>
      <c r="I463" s="58"/>
      <c r="J463" s="342"/>
      <c r="K463" s="34"/>
      <c r="L463" s="34"/>
      <c r="M463" s="23"/>
      <c r="N463" s="23"/>
      <c r="Q463" s="13"/>
      <c r="R463" s="13"/>
    </row>
    <row r="464" spans="1:18">
      <c r="A464" s="49"/>
      <c r="B464" s="49"/>
      <c r="C464" s="49"/>
      <c r="D464" s="49"/>
      <c r="E464" s="50"/>
      <c r="F464" s="49"/>
      <c r="G464" s="49"/>
      <c r="H464" s="51"/>
      <c r="I464" s="58"/>
      <c r="J464" s="342"/>
      <c r="K464" s="34"/>
      <c r="L464" s="34"/>
      <c r="M464" s="23"/>
      <c r="N464" s="23"/>
      <c r="Q464" s="13"/>
      <c r="R464" s="13"/>
    </row>
    <row r="465" spans="1:18">
      <c r="A465" s="49"/>
      <c r="B465" s="49"/>
      <c r="C465" s="49"/>
      <c r="D465" s="49"/>
      <c r="E465" s="50"/>
      <c r="F465" s="49"/>
      <c r="G465" s="49"/>
      <c r="H465" s="51"/>
      <c r="I465" s="58"/>
      <c r="J465" s="342"/>
      <c r="K465" s="34"/>
      <c r="L465" s="34"/>
      <c r="M465" s="23"/>
      <c r="N465" s="23"/>
      <c r="Q465" s="13"/>
      <c r="R465" s="13"/>
    </row>
    <row r="466" spans="1:18">
      <c r="A466" s="49"/>
      <c r="B466" s="49"/>
      <c r="C466" s="49"/>
      <c r="D466" s="49"/>
      <c r="E466" s="50"/>
      <c r="F466" s="49"/>
      <c r="G466" s="49"/>
      <c r="H466" s="51"/>
      <c r="I466" s="58"/>
      <c r="J466" s="342"/>
      <c r="K466" s="34"/>
      <c r="L466" s="34"/>
      <c r="M466" s="23"/>
      <c r="N466" s="23"/>
      <c r="Q466" s="13"/>
      <c r="R466" s="13"/>
    </row>
    <row r="467" spans="1:18">
      <c r="A467" s="49"/>
      <c r="B467" s="49"/>
      <c r="C467" s="49"/>
      <c r="D467" s="49"/>
      <c r="E467" s="50"/>
      <c r="F467" s="49"/>
      <c r="G467" s="49"/>
      <c r="H467" s="51"/>
      <c r="I467" s="58"/>
      <c r="J467" s="342"/>
      <c r="K467" s="34"/>
      <c r="L467" s="34"/>
      <c r="M467" s="23"/>
      <c r="N467" s="23"/>
      <c r="Q467" s="13"/>
      <c r="R467" s="13"/>
    </row>
    <row r="468" spans="1:18">
      <c r="A468" s="49"/>
      <c r="B468" s="49"/>
      <c r="C468" s="49"/>
      <c r="D468" s="49"/>
      <c r="E468" s="50"/>
      <c r="F468" s="49"/>
      <c r="G468" s="49"/>
      <c r="H468" s="51"/>
      <c r="I468" s="58"/>
      <c r="J468" s="342"/>
      <c r="K468" s="34"/>
      <c r="L468" s="34"/>
      <c r="M468" s="23"/>
      <c r="N468" s="23"/>
      <c r="Q468" s="13"/>
      <c r="R468" s="13"/>
    </row>
    <row r="469" spans="1:18">
      <c r="A469" s="49"/>
      <c r="B469" s="49"/>
      <c r="C469" s="49"/>
      <c r="D469" s="49"/>
      <c r="E469" s="50"/>
      <c r="F469" s="49"/>
      <c r="G469" s="49"/>
      <c r="H469" s="51"/>
      <c r="I469" s="58"/>
      <c r="J469" s="342"/>
      <c r="K469" s="34"/>
      <c r="L469" s="34"/>
      <c r="M469" s="23"/>
      <c r="N469" s="23"/>
      <c r="Q469" s="13"/>
      <c r="R469" s="13"/>
    </row>
    <row r="470" spans="1:18">
      <c r="A470" s="49"/>
      <c r="B470" s="49"/>
      <c r="C470" s="49"/>
      <c r="D470" s="49"/>
      <c r="E470" s="50"/>
      <c r="F470" s="49"/>
      <c r="G470" s="49"/>
      <c r="H470" s="51"/>
      <c r="I470" s="58"/>
      <c r="J470" s="342"/>
      <c r="K470" s="34"/>
      <c r="L470" s="34"/>
      <c r="M470" s="23"/>
      <c r="N470" s="23"/>
      <c r="Q470" s="13"/>
      <c r="R470" s="13"/>
    </row>
    <row r="471" spans="1:18">
      <c r="A471" s="49"/>
      <c r="B471" s="49"/>
      <c r="C471" s="49"/>
      <c r="D471" s="49"/>
      <c r="E471" s="50"/>
      <c r="F471" s="49"/>
      <c r="G471" s="49"/>
      <c r="H471" s="51"/>
      <c r="I471" s="58"/>
      <c r="J471" s="342"/>
      <c r="K471" s="34"/>
      <c r="L471" s="34"/>
      <c r="M471" s="23"/>
      <c r="N471" s="23"/>
      <c r="Q471" s="13"/>
      <c r="R471" s="13"/>
    </row>
    <row r="472" spans="1:18">
      <c r="A472" s="49"/>
      <c r="B472" s="49"/>
      <c r="C472" s="49"/>
      <c r="D472" s="49"/>
      <c r="E472" s="50"/>
      <c r="F472" s="49"/>
      <c r="G472" s="49"/>
      <c r="H472" s="51"/>
      <c r="I472" s="58"/>
      <c r="J472" s="342"/>
      <c r="K472" s="34"/>
      <c r="L472" s="34"/>
      <c r="M472" s="23"/>
      <c r="N472" s="23"/>
      <c r="Q472" s="13"/>
      <c r="R472" s="13"/>
    </row>
    <row r="473" spans="1:18">
      <c r="A473" s="49"/>
      <c r="B473" s="49"/>
      <c r="C473" s="49"/>
      <c r="D473" s="49"/>
      <c r="E473" s="50"/>
      <c r="F473" s="49"/>
      <c r="G473" s="49"/>
      <c r="H473" s="51"/>
      <c r="I473" s="58"/>
      <c r="J473" s="342"/>
      <c r="K473" s="34"/>
      <c r="L473" s="34"/>
      <c r="M473" s="23"/>
      <c r="N473" s="23"/>
      <c r="Q473" s="13"/>
      <c r="R473" s="13"/>
    </row>
    <row r="474" spans="1:18">
      <c r="A474" s="49"/>
      <c r="B474" s="49"/>
      <c r="C474" s="49"/>
      <c r="D474" s="49"/>
      <c r="E474" s="50"/>
      <c r="F474" s="49"/>
      <c r="G474" s="49"/>
      <c r="H474" s="51"/>
      <c r="I474" s="58"/>
      <c r="J474" s="342"/>
      <c r="K474" s="34"/>
      <c r="L474" s="34"/>
      <c r="M474" s="23"/>
      <c r="N474" s="23"/>
      <c r="Q474" s="13"/>
      <c r="R474" s="13"/>
    </row>
    <row r="475" spans="1:18">
      <c r="A475" s="44"/>
      <c r="B475" s="44"/>
      <c r="C475" s="44"/>
      <c r="D475" s="44"/>
      <c r="E475" s="43"/>
      <c r="F475" s="44"/>
      <c r="G475" s="44"/>
      <c r="H475" s="47"/>
      <c r="I475" s="58"/>
      <c r="J475" s="342"/>
      <c r="K475" s="34"/>
      <c r="L475" s="34"/>
      <c r="M475" s="23"/>
      <c r="N475" s="23"/>
      <c r="Q475" s="13"/>
      <c r="R475" s="13"/>
    </row>
    <row r="476" spans="1:18">
      <c r="A476" s="49"/>
      <c r="B476" s="49"/>
      <c r="C476" s="49"/>
      <c r="D476" s="49"/>
      <c r="E476" s="50"/>
      <c r="F476" s="49"/>
      <c r="G476" s="49"/>
      <c r="H476" s="51"/>
      <c r="I476" s="58"/>
      <c r="J476" s="342"/>
      <c r="K476" s="34"/>
      <c r="L476" s="34"/>
      <c r="M476" s="23"/>
      <c r="N476" s="23"/>
      <c r="Q476" s="13"/>
      <c r="R476" s="13"/>
    </row>
    <row r="477" spans="1:18">
      <c r="A477" s="44"/>
      <c r="B477" s="44"/>
      <c r="C477" s="44"/>
      <c r="D477" s="44"/>
      <c r="E477" s="43"/>
      <c r="F477" s="44"/>
      <c r="G477" s="44"/>
      <c r="H477" s="47"/>
      <c r="I477" s="58"/>
      <c r="J477" s="342"/>
      <c r="K477" s="34"/>
      <c r="L477" s="34"/>
      <c r="M477" s="23"/>
      <c r="N477" s="23"/>
      <c r="Q477" s="13"/>
      <c r="R477" s="13"/>
    </row>
    <row r="478" spans="1:18">
      <c r="A478" s="55"/>
      <c r="B478" s="55"/>
      <c r="C478" s="55"/>
      <c r="D478" s="55"/>
      <c r="E478" s="56"/>
      <c r="F478" s="55"/>
      <c r="G478" s="55"/>
      <c r="H478" s="52"/>
      <c r="I478" s="57"/>
      <c r="J478" s="342"/>
      <c r="K478" s="34"/>
      <c r="L478" s="34"/>
      <c r="M478" s="23"/>
      <c r="N478" s="23"/>
      <c r="Q478" s="13"/>
      <c r="R478" s="13"/>
    </row>
    <row r="479" spans="1:18">
      <c r="A479" s="49"/>
      <c r="B479" s="49"/>
      <c r="C479" s="49"/>
      <c r="D479" s="49"/>
      <c r="E479" s="50"/>
      <c r="F479" s="49"/>
      <c r="G479" s="49"/>
      <c r="H479" s="51"/>
      <c r="I479" s="58"/>
      <c r="J479" s="342"/>
      <c r="K479" s="34"/>
      <c r="L479" s="34"/>
      <c r="M479" s="23"/>
      <c r="N479" s="23"/>
      <c r="Q479" s="13"/>
      <c r="R479" s="13"/>
    </row>
    <row r="480" spans="1:18" s="17" customFormat="1">
      <c r="A480" s="49"/>
      <c r="B480" s="49"/>
      <c r="C480" s="49"/>
      <c r="D480" s="49"/>
      <c r="E480" s="50"/>
      <c r="F480" s="49"/>
      <c r="G480" s="49"/>
      <c r="H480" s="51"/>
      <c r="I480" s="58"/>
      <c r="J480" s="346"/>
      <c r="K480" s="34"/>
      <c r="L480" s="34"/>
      <c r="M480" s="23"/>
      <c r="N480" s="23"/>
      <c r="O480" s="1"/>
      <c r="Q480" s="14"/>
      <c r="R480" s="14"/>
    </row>
    <row r="481" spans="1:18">
      <c r="A481" s="49"/>
      <c r="B481" s="49"/>
      <c r="C481" s="49"/>
      <c r="D481" s="49"/>
      <c r="E481" s="50"/>
      <c r="F481" s="49"/>
      <c r="G481" s="49"/>
      <c r="H481" s="51"/>
      <c r="I481" s="58"/>
      <c r="J481" s="342"/>
      <c r="K481" s="34"/>
      <c r="L481" s="34"/>
      <c r="M481" s="23"/>
      <c r="N481" s="23"/>
      <c r="Q481" s="13"/>
      <c r="R481" s="13"/>
    </row>
    <row r="482" spans="1:18">
      <c r="A482" s="49"/>
      <c r="B482" s="49"/>
      <c r="C482" s="49"/>
      <c r="D482" s="49"/>
      <c r="E482" s="50"/>
      <c r="F482" s="49"/>
      <c r="G482" s="49"/>
      <c r="H482" s="51"/>
      <c r="I482" s="58"/>
      <c r="J482" s="342"/>
      <c r="K482" s="34"/>
      <c r="L482" s="34"/>
      <c r="M482" s="23"/>
      <c r="N482" s="23"/>
      <c r="Q482" s="13"/>
      <c r="R482" s="13"/>
    </row>
    <row r="483" spans="1:18">
      <c r="A483" s="49"/>
      <c r="B483" s="49"/>
      <c r="C483" s="49"/>
      <c r="D483" s="49"/>
      <c r="E483" s="50"/>
      <c r="F483" s="49"/>
      <c r="G483" s="49"/>
      <c r="H483" s="51"/>
      <c r="I483" s="58"/>
      <c r="J483" s="342"/>
      <c r="K483" s="34"/>
      <c r="L483" s="34"/>
      <c r="M483" s="23"/>
      <c r="N483" s="23"/>
      <c r="Q483" s="13"/>
      <c r="R483" s="13"/>
    </row>
    <row r="484" spans="1:18">
      <c r="A484" s="49"/>
      <c r="B484" s="49"/>
      <c r="C484" s="49"/>
      <c r="D484" s="49"/>
      <c r="E484" s="50"/>
      <c r="F484" s="49"/>
      <c r="G484" s="49"/>
      <c r="H484" s="51"/>
      <c r="I484" s="58"/>
      <c r="J484" s="342"/>
      <c r="K484" s="34"/>
      <c r="L484" s="34"/>
      <c r="M484" s="23"/>
      <c r="N484" s="23"/>
      <c r="Q484" s="13"/>
      <c r="R484" s="13"/>
    </row>
    <row r="485" spans="1:18">
      <c r="A485" s="49"/>
      <c r="B485" s="49"/>
      <c r="C485" s="49"/>
      <c r="D485" s="49"/>
      <c r="E485" s="50"/>
      <c r="F485" s="49"/>
      <c r="G485" s="49"/>
      <c r="H485" s="51"/>
      <c r="I485" s="58"/>
      <c r="J485" s="342"/>
      <c r="K485" s="34"/>
      <c r="L485" s="34"/>
      <c r="M485" s="23"/>
      <c r="N485" s="23"/>
      <c r="Q485" s="13"/>
      <c r="R485" s="13"/>
    </row>
    <row r="486" spans="1:18">
      <c r="A486" s="49"/>
      <c r="B486" s="49"/>
      <c r="C486" s="49"/>
      <c r="D486" s="49"/>
      <c r="E486" s="50"/>
      <c r="F486" s="49"/>
      <c r="G486" s="49"/>
      <c r="H486" s="51"/>
      <c r="I486" s="58"/>
      <c r="J486" s="342"/>
      <c r="K486" s="34"/>
      <c r="L486" s="34"/>
      <c r="M486" s="23"/>
      <c r="N486" s="23"/>
      <c r="Q486" s="13"/>
      <c r="R486" s="13"/>
    </row>
    <row r="487" spans="1:18">
      <c r="A487" s="49"/>
      <c r="B487" s="49"/>
      <c r="C487" s="49"/>
      <c r="D487" s="49"/>
      <c r="E487" s="50"/>
      <c r="F487" s="49"/>
      <c r="G487" s="49"/>
      <c r="H487" s="51"/>
      <c r="I487" s="58"/>
      <c r="J487" s="342"/>
      <c r="K487" s="34"/>
      <c r="L487" s="34"/>
      <c r="M487" s="23"/>
      <c r="N487" s="23"/>
      <c r="Q487" s="13"/>
      <c r="R487" s="13"/>
    </row>
    <row r="488" spans="1:18">
      <c r="A488" s="49"/>
      <c r="B488" s="49"/>
      <c r="C488" s="49"/>
      <c r="D488" s="49"/>
      <c r="E488" s="50"/>
      <c r="F488" s="49"/>
      <c r="G488" s="49"/>
      <c r="H488" s="51"/>
      <c r="I488" s="58"/>
      <c r="J488" s="342"/>
      <c r="K488" s="34"/>
      <c r="L488" s="34"/>
      <c r="M488" s="23"/>
      <c r="N488" s="23"/>
      <c r="Q488" s="13"/>
      <c r="R488" s="13"/>
    </row>
    <row r="489" spans="1:18">
      <c r="A489" s="49"/>
      <c r="B489" s="49"/>
      <c r="C489" s="49"/>
      <c r="D489" s="49"/>
      <c r="E489" s="50"/>
      <c r="F489" s="49"/>
      <c r="G489" s="49"/>
      <c r="H489" s="51"/>
      <c r="I489" s="58"/>
      <c r="J489" s="342"/>
      <c r="K489" s="34"/>
      <c r="L489" s="34"/>
      <c r="M489" s="23"/>
      <c r="N489" s="23"/>
      <c r="Q489" s="13"/>
      <c r="R489" s="13"/>
    </row>
    <row r="490" spans="1:18">
      <c r="A490" s="49"/>
      <c r="B490" s="49"/>
      <c r="C490" s="49"/>
      <c r="D490" s="49"/>
      <c r="E490" s="50"/>
      <c r="F490" s="49"/>
      <c r="G490" s="49"/>
      <c r="H490" s="51"/>
      <c r="I490" s="58"/>
      <c r="J490" s="342"/>
      <c r="K490" s="34"/>
      <c r="L490" s="34"/>
      <c r="M490" s="23"/>
      <c r="N490" s="23"/>
      <c r="Q490" s="13"/>
      <c r="R490" s="13"/>
    </row>
    <row r="491" spans="1:18">
      <c r="A491" s="49"/>
      <c r="B491" s="49"/>
      <c r="C491" s="49"/>
      <c r="D491" s="49"/>
      <c r="E491" s="50"/>
      <c r="F491" s="49"/>
      <c r="G491" s="49"/>
      <c r="H491" s="51"/>
      <c r="I491" s="58"/>
      <c r="J491" s="342"/>
      <c r="K491" s="34"/>
      <c r="L491" s="34"/>
      <c r="M491" s="23"/>
      <c r="N491" s="23"/>
      <c r="Q491" s="13"/>
      <c r="R491" s="13"/>
    </row>
    <row r="492" spans="1:18">
      <c r="A492" s="49"/>
      <c r="B492" s="49"/>
      <c r="C492" s="49"/>
      <c r="D492" s="49"/>
      <c r="E492" s="50"/>
      <c r="F492" s="49"/>
      <c r="G492" s="49"/>
      <c r="H492" s="51"/>
      <c r="I492" s="58"/>
      <c r="J492" s="342"/>
      <c r="K492" s="34"/>
      <c r="L492" s="34"/>
      <c r="M492" s="23"/>
      <c r="N492" s="23"/>
      <c r="Q492" s="13"/>
      <c r="R492" s="13"/>
    </row>
    <row r="493" spans="1:18">
      <c r="A493" s="49"/>
      <c r="B493" s="49"/>
      <c r="C493" s="49"/>
      <c r="D493" s="49"/>
      <c r="E493" s="50"/>
      <c r="F493" s="49"/>
      <c r="G493" s="49"/>
      <c r="H493" s="51"/>
      <c r="I493" s="58"/>
      <c r="J493" s="342"/>
      <c r="K493" s="34"/>
      <c r="L493" s="34"/>
      <c r="M493" s="23"/>
      <c r="N493" s="23"/>
      <c r="Q493" s="13"/>
      <c r="R493" s="13"/>
    </row>
    <row r="494" spans="1:18">
      <c r="A494" s="49"/>
      <c r="B494" s="49"/>
      <c r="C494" s="49"/>
      <c r="D494" s="49"/>
      <c r="E494" s="50"/>
      <c r="F494" s="49"/>
      <c r="G494" s="49"/>
      <c r="H494" s="51"/>
      <c r="I494" s="58"/>
      <c r="J494" s="342"/>
      <c r="K494" s="34"/>
      <c r="L494" s="34"/>
      <c r="M494" s="23"/>
      <c r="N494" s="23"/>
      <c r="Q494" s="13"/>
      <c r="R494" s="13"/>
    </row>
    <row r="495" spans="1:18">
      <c r="A495" s="49"/>
      <c r="B495" s="49"/>
      <c r="C495" s="49"/>
      <c r="D495" s="49"/>
      <c r="E495" s="50"/>
      <c r="F495" s="49"/>
      <c r="G495" s="49"/>
      <c r="H495" s="51"/>
      <c r="I495" s="58"/>
      <c r="J495" s="342"/>
      <c r="K495" s="34"/>
      <c r="L495" s="34"/>
      <c r="M495" s="23"/>
      <c r="N495" s="23"/>
      <c r="Q495" s="13"/>
      <c r="R495" s="13"/>
    </row>
    <row r="496" spans="1:18">
      <c r="A496" s="49"/>
      <c r="B496" s="49"/>
      <c r="C496" s="49"/>
      <c r="D496" s="49"/>
      <c r="E496" s="50"/>
      <c r="F496" s="49"/>
      <c r="G496" s="49"/>
      <c r="H496" s="51"/>
      <c r="I496" s="58"/>
      <c r="J496" s="342"/>
      <c r="K496" s="34"/>
      <c r="L496" s="34"/>
      <c r="M496" s="23"/>
      <c r="N496" s="23"/>
      <c r="Q496" s="13"/>
      <c r="R496" s="13"/>
    </row>
    <row r="497" spans="1:18" s="17" customFormat="1">
      <c r="A497" s="49"/>
      <c r="B497" s="49"/>
      <c r="C497" s="49"/>
      <c r="D497" s="49"/>
      <c r="E497" s="50"/>
      <c r="F497" s="49"/>
      <c r="G497" s="49"/>
      <c r="H497" s="51"/>
      <c r="I497" s="58"/>
      <c r="J497" s="346"/>
      <c r="K497" s="34"/>
      <c r="L497" s="34"/>
      <c r="M497" s="23"/>
      <c r="N497" s="23"/>
      <c r="O497" s="1"/>
      <c r="Q497" s="14"/>
      <c r="R497" s="14"/>
    </row>
    <row r="498" spans="1:18">
      <c r="A498" s="49"/>
      <c r="B498" s="49"/>
      <c r="C498" s="49"/>
      <c r="D498" s="49"/>
      <c r="E498" s="50"/>
      <c r="F498" s="49"/>
      <c r="G498" s="49"/>
      <c r="H498" s="51"/>
      <c r="I498" s="58"/>
      <c r="J498" s="342"/>
      <c r="K498" s="34"/>
      <c r="L498" s="34"/>
      <c r="M498" s="23"/>
      <c r="N498" s="23"/>
      <c r="Q498" s="13"/>
      <c r="R498" s="13"/>
    </row>
    <row r="499" spans="1:18" s="17" customFormat="1">
      <c r="A499" s="49"/>
      <c r="B499" s="49"/>
      <c r="C499" s="49"/>
      <c r="D499" s="49"/>
      <c r="E499" s="50"/>
      <c r="F499" s="49"/>
      <c r="G499" s="49"/>
      <c r="H499" s="51"/>
      <c r="I499" s="58"/>
      <c r="J499" s="346"/>
      <c r="K499" s="34"/>
      <c r="L499" s="34"/>
      <c r="M499" s="23"/>
      <c r="N499" s="23"/>
      <c r="O499" s="1"/>
      <c r="Q499" s="14"/>
      <c r="R499" s="14"/>
    </row>
    <row r="500" spans="1:18">
      <c r="A500" s="49"/>
      <c r="B500" s="49"/>
      <c r="C500" s="49"/>
      <c r="D500" s="49"/>
      <c r="E500" s="50"/>
      <c r="F500" s="49"/>
      <c r="G500" s="49"/>
      <c r="H500" s="51"/>
      <c r="I500" s="58"/>
      <c r="J500" s="342"/>
      <c r="K500" s="34"/>
      <c r="L500" s="34"/>
      <c r="M500" s="23"/>
      <c r="N500" s="23"/>
      <c r="Q500" s="13"/>
      <c r="R500" s="13"/>
    </row>
    <row r="501" spans="1:18">
      <c r="A501" s="49"/>
      <c r="B501" s="49"/>
      <c r="C501" s="49"/>
      <c r="D501" s="49"/>
      <c r="E501" s="50"/>
      <c r="F501" s="49"/>
      <c r="G501" s="49"/>
      <c r="H501" s="51"/>
      <c r="I501" s="58"/>
      <c r="J501" s="342"/>
      <c r="K501" s="34"/>
      <c r="L501" s="34"/>
      <c r="M501" s="23"/>
      <c r="N501" s="23"/>
      <c r="Q501" s="13"/>
      <c r="R501" s="13"/>
    </row>
    <row r="502" spans="1:18">
      <c r="A502" s="44"/>
      <c r="B502" s="44"/>
      <c r="C502" s="44"/>
      <c r="D502" s="44"/>
      <c r="E502" s="43"/>
      <c r="F502" s="44"/>
      <c r="G502" s="44"/>
      <c r="H502" s="47"/>
      <c r="I502" s="58"/>
      <c r="J502" s="342"/>
      <c r="K502" s="34"/>
      <c r="L502" s="34"/>
      <c r="M502" s="23"/>
      <c r="N502" s="23"/>
      <c r="Q502" s="13"/>
      <c r="R502" s="13"/>
    </row>
    <row r="503" spans="1:18">
      <c r="A503" s="49"/>
      <c r="B503" s="49"/>
      <c r="C503" s="49"/>
      <c r="D503" s="49"/>
      <c r="E503" s="50"/>
      <c r="F503" s="49"/>
      <c r="G503" s="49"/>
      <c r="H503" s="51"/>
      <c r="I503" s="58"/>
      <c r="J503" s="342"/>
      <c r="K503" s="34"/>
      <c r="L503" s="34"/>
      <c r="M503" s="23"/>
      <c r="N503" s="23"/>
      <c r="Q503" s="13"/>
      <c r="R503" s="13"/>
    </row>
    <row r="504" spans="1:18">
      <c r="A504" s="49"/>
      <c r="B504" s="49"/>
      <c r="C504" s="49"/>
      <c r="D504" s="49"/>
      <c r="E504" s="50"/>
      <c r="F504" s="49"/>
      <c r="G504" s="49"/>
      <c r="H504" s="51"/>
      <c r="I504" s="58"/>
      <c r="J504" s="342"/>
      <c r="K504" s="34"/>
      <c r="L504" s="34"/>
      <c r="M504" s="23"/>
      <c r="N504" s="23"/>
      <c r="Q504" s="13"/>
      <c r="R504" s="13"/>
    </row>
    <row r="505" spans="1:18">
      <c r="A505" s="49"/>
      <c r="B505" s="49"/>
      <c r="C505" s="49"/>
      <c r="D505" s="49"/>
      <c r="E505" s="50"/>
      <c r="F505" s="49"/>
      <c r="G505" s="49"/>
      <c r="H505" s="51"/>
      <c r="I505" s="58"/>
      <c r="J505" s="342"/>
      <c r="K505" s="34"/>
      <c r="L505" s="34"/>
      <c r="M505" s="23"/>
      <c r="N505" s="23"/>
      <c r="Q505" s="13"/>
      <c r="R505" s="13"/>
    </row>
    <row r="506" spans="1:18">
      <c r="A506" s="49"/>
      <c r="B506" s="49"/>
      <c r="C506" s="49"/>
      <c r="D506" s="49"/>
      <c r="E506" s="50"/>
      <c r="F506" s="49"/>
      <c r="G506" s="49"/>
      <c r="H506" s="51"/>
      <c r="I506" s="58"/>
      <c r="J506" s="342"/>
      <c r="K506" s="34"/>
      <c r="L506" s="34"/>
      <c r="M506" s="23"/>
      <c r="N506" s="23"/>
      <c r="Q506" s="13"/>
      <c r="R506" s="13"/>
    </row>
    <row r="507" spans="1:18">
      <c r="A507" s="49"/>
      <c r="B507" s="49"/>
      <c r="C507" s="49"/>
      <c r="D507" s="49"/>
      <c r="E507" s="50"/>
      <c r="F507" s="49"/>
      <c r="G507" s="49"/>
      <c r="H507" s="51"/>
      <c r="I507" s="58"/>
      <c r="J507" s="342"/>
      <c r="K507" s="34"/>
      <c r="L507" s="34"/>
      <c r="M507" s="23"/>
      <c r="N507" s="23"/>
      <c r="Q507" s="13"/>
      <c r="R507" s="13"/>
    </row>
    <row r="508" spans="1:18">
      <c r="A508" s="49"/>
      <c r="B508" s="49"/>
      <c r="C508" s="49"/>
      <c r="D508" s="49"/>
      <c r="E508" s="50"/>
      <c r="F508" s="49"/>
      <c r="G508" s="49"/>
      <c r="H508" s="51"/>
      <c r="I508" s="58"/>
      <c r="J508" s="342"/>
      <c r="K508" s="34"/>
      <c r="L508" s="34"/>
      <c r="M508" s="23"/>
      <c r="N508" s="23"/>
      <c r="Q508" s="13"/>
      <c r="R508" s="13"/>
    </row>
    <row r="509" spans="1:18">
      <c r="A509" s="49"/>
      <c r="B509" s="49"/>
      <c r="C509" s="49"/>
      <c r="D509" s="49"/>
      <c r="E509" s="50"/>
      <c r="F509" s="49"/>
      <c r="G509" s="49"/>
      <c r="H509" s="51"/>
      <c r="I509" s="58"/>
      <c r="J509" s="342"/>
      <c r="K509" s="34"/>
      <c r="L509" s="34"/>
      <c r="M509" s="23"/>
      <c r="N509" s="23"/>
      <c r="Q509" s="13"/>
      <c r="R509" s="13"/>
    </row>
    <row r="510" spans="1:18">
      <c r="A510" s="49"/>
      <c r="B510" s="49"/>
      <c r="C510" s="49"/>
      <c r="D510" s="49"/>
      <c r="E510" s="50"/>
      <c r="F510" s="49"/>
      <c r="G510" s="49"/>
      <c r="H510" s="51"/>
      <c r="I510" s="58"/>
      <c r="J510" s="342"/>
      <c r="K510" s="34"/>
      <c r="L510" s="34"/>
      <c r="M510" s="23"/>
      <c r="N510" s="23"/>
      <c r="Q510" s="13"/>
      <c r="R510" s="13"/>
    </row>
    <row r="511" spans="1:18">
      <c r="A511" s="49"/>
      <c r="B511" s="49"/>
      <c r="C511" s="49"/>
      <c r="D511" s="49"/>
      <c r="E511" s="50"/>
      <c r="F511" s="49"/>
      <c r="G511" s="49"/>
      <c r="H511" s="51"/>
      <c r="I511" s="58"/>
      <c r="J511" s="342"/>
      <c r="K511" s="34"/>
      <c r="L511" s="34"/>
      <c r="M511" s="23"/>
      <c r="N511" s="23"/>
      <c r="Q511" s="13"/>
      <c r="R511" s="13"/>
    </row>
    <row r="512" spans="1:18">
      <c r="A512" s="49"/>
      <c r="B512" s="49"/>
      <c r="C512" s="49"/>
      <c r="D512" s="49"/>
      <c r="E512" s="50"/>
      <c r="F512" s="49"/>
      <c r="G512" s="49"/>
      <c r="H512" s="51"/>
      <c r="I512" s="58"/>
      <c r="J512" s="342"/>
      <c r="K512" s="34"/>
      <c r="L512" s="34"/>
      <c r="M512" s="23"/>
      <c r="N512" s="23"/>
      <c r="Q512" s="13"/>
      <c r="R512" s="13"/>
    </row>
    <row r="513" spans="1:18">
      <c r="A513" s="49"/>
      <c r="B513" s="49"/>
      <c r="C513" s="49"/>
      <c r="D513" s="49"/>
      <c r="E513" s="50"/>
      <c r="F513" s="49"/>
      <c r="G513" s="49"/>
      <c r="H513" s="51"/>
      <c r="I513" s="58"/>
      <c r="J513" s="342"/>
      <c r="K513" s="34"/>
      <c r="L513" s="34"/>
      <c r="M513" s="23"/>
      <c r="N513" s="23"/>
      <c r="Q513" s="13"/>
      <c r="R513" s="13"/>
    </row>
    <row r="514" spans="1:18">
      <c r="A514" s="49"/>
      <c r="B514" s="49"/>
      <c r="C514" s="49"/>
      <c r="D514" s="49"/>
      <c r="E514" s="50"/>
      <c r="F514" s="49"/>
      <c r="G514" s="49"/>
      <c r="H514" s="51"/>
      <c r="I514" s="58"/>
      <c r="J514" s="342"/>
      <c r="K514" s="34"/>
      <c r="L514" s="34"/>
      <c r="M514" s="23"/>
      <c r="N514" s="23"/>
      <c r="Q514" s="13"/>
      <c r="R514" s="13"/>
    </row>
    <row r="515" spans="1:18">
      <c r="A515" s="49"/>
      <c r="B515" s="49"/>
      <c r="C515" s="49"/>
      <c r="D515" s="49"/>
      <c r="E515" s="50"/>
      <c r="F515" s="49"/>
      <c r="G515" s="49"/>
      <c r="H515" s="51"/>
      <c r="I515" s="58"/>
      <c r="J515" s="342"/>
      <c r="K515" s="34"/>
      <c r="L515" s="34"/>
      <c r="M515" s="23"/>
      <c r="N515" s="23"/>
      <c r="Q515" s="13"/>
      <c r="R515" s="13"/>
    </row>
    <row r="516" spans="1:18">
      <c r="A516" s="49"/>
      <c r="B516" s="49"/>
      <c r="C516" s="49"/>
      <c r="D516" s="49"/>
      <c r="E516" s="50"/>
      <c r="F516" s="49"/>
      <c r="G516" s="49"/>
      <c r="H516" s="51"/>
      <c r="I516" s="58"/>
      <c r="J516" s="342"/>
      <c r="K516" s="34"/>
      <c r="L516" s="34"/>
      <c r="M516" s="23"/>
      <c r="N516" s="23"/>
      <c r="Q516" s="13"/>
      <c r="R516" s="13"/>
    </row>
    <row r="517" spans="1:18">
      <c r="A517" s="49"/>
      <c r="B517" s="49"/>
      <c r="C517" s="49"/>
      <c r="D517" s="49"/>
      <c r="E517" s="50"/>
      <c r="F517" s="49"/>
      <c r="G517" s="49"/>
      <c r="H517" s="51"/>
      <c r="I517" s="58"/>
      <c r="J517" s="342"/>
      <c r="K517" s="34"/>
      <c r="L517" s="34"/>
      <c r="M517" s="23"/>
      <c r="N517" s="23"/>
      <c r="Q517" s="13"/>
      <c r="R517" s="13"/>
    </row>
    <row r="518" spans="1:18">
      <c r="A518" s="49"/>
      <c r="B518" s="49"/>
      <c r="C518" s="49"/>
      <c r="D518" s="49"/>
      <c r="E518" s="50"/>
      <c r="F518" s="49"/>
      <c r="G518" s="49"/>
      <c r="H518" s="51"/>
      <c r="I518" s="58"/>
      <c r="J518" s="342"/>
      <c r="K518" s="34"/>
      <c r="L518" s="34"/>
      <c r="M518" s="23"/>
      <c r="N518" s="23"/>
      <c r="Q518" s="13"/>
      <c r="R518" s="13"/>
    </row>
    <row r="519" spans="1:18">
      <c r="A519" s="44"/>
      <c r="B519" s="44"/>
      <c r="C519" s="44"/>
      <c r="D519" s="44"/>
      <c r="E519" s="43"/>
      <c r="F519" s="44"/>
      <c r="G519" s="44"/>
      <c r="H519" s="47"/>
      <c r="I519" s="58"/>
      <c r="J519" s="342"/>
      <c r="K519" s="34"/>
      <c r="L519" s="34"/>
      <c r="M519" s="23"/>
      <c r="N519" s="23"/>
      <c r="Q519" s="13"/>
      <c r="R519" s="13"/>
    </row>
    <row r="520" spans="1:18">
      <c r="A520" s="49"/>
      <c r="B520" s="49"/>
      <c r="C520" s="49"/>
      <c r="D520" s="49"/>
      <c r="E520" s="50"/>
      <c r="F520" s="49"/>
      <c r="G520" s="49"/>
      <c r="H520" s="51"/>
      <c r="I520" s="58"/>
      <c r="J520" s="342"/>
      <c r="K520" s="34"/>
      <c r="L520" s="34"/>
      <c r="M520" s="23"/>
      <c r="N520" s="23"/>
      <c r="Q520" s="13"/>
      <c r="R520" s="13"/>
    </row>
    <row r="521" spans="1:18">
      <c r="A521" s="44"/>
      <c r="B521" s="44"/>
      <c r="C521" s="44"/>
      <c r="D521" s="44"/>
      <c r="E521" s="43"/>
      <c r="F521" s="44"/>
      <c r="G521" s="44"/>
      <c r="H521" s="47"/>
      <c r="I521" s="58"/>
      <c r="J521" s="342"/>
      <c r="K521" s="34"/>
      <c r="L521" s="34"/>
      <c r="M521" s="23"/>
      <c r="N521" s="23"/>
      <c r="Q521" s="13"/>
      <c r="R521" s="13"/>
    </row>
    <row r="522" spans="1:18">
      <c r="A522" s="49"/>
      <c r="B522" s="49"/>
      <c r="C522" s="49"/>
      <c r="D522" s="49"/>
      <c r="E522" s="50"/>
      <c r="F522" s="49"/>
      <c r="G522" s="49"/>
      <c r="H522" s="51"/>
      <c r="I522" s="58"/>
      <c r="J522" s="342"/>
      <c r="K522" s="34"/>
      <c r="L522" s="34"/>
      <c r="M522" s="23"/>
      <c r="N522" s="23"/>
      <c r="Q522" s="13"/>
      <c r="R522" s="13"/>
    </row>
    <row r="523" spans="1:18" s="17" customFormat="1">
      <c r="A523" s="49"/>
      <c r="B523" s="49"/>
      <c r="C523" s="49"/>
      <c r="D523" s="49"/>
      <c r="E523" s="50"/>
      <c r="F523" s="49"/>
      <c r="G523" s="49"/>
      <c r="H523" s="51"/>
      <c r="I523" s="58"/>
      <c r="J523" s="346"/>
      <c r="K523" s="34"/>
      <c r="L523" s="34"/>
      <c r="M523" s="23"/>
      <c r="N523" s="23"/>
      <c r="O523" s="1"/>
      <c r="Q523" s="14"/>
      <c r="R523" s="14"/>
    </row>
    <row r="524" spans="1:18">
      <c r="A524" s="49"/>
      <c r="B524" s="49"/>
      <c r="C524" s="49"/>
      <c r="D524" s="49"/>
      <c r="E524" s="50"/>
      <c r="F524" s="49"/>
      <c r="G524" s="49"/>
      <c r="H524" s="51"/>
      <c r="I524" s="58"/>
      <c r="J524" s="342"/>
      <c r="K524" s="34"/>
      <c r="L524" s="34"/>
      <c r="M524" s="23"/>
      <c r="N524" s="23"/>
      <c r="Q524" s="13"/>
      <c r="R524" s="13"/>
    </row>
    <row r="525" spans="1:18" s="17" customFormat="1">
      <c r="A525" s="49"/>
      <c r="B525" s="49"/>
      <c r="C525" s="49"/>
      <c r="D525" s="49"/>
      <c r="E525" s="50"/>
      <c r="F525" s="49"/>
      <c r="G525" s="49"/>
      <c r="H525" s="51"/>
      <c r="I525" s="58"/>
      <c r="J525" s="346"/>
      <c r="K525" s="34"/>
      <c r="L525" s="34"/>
      <c r="M525" s="23"/>
      <c r="N525" s="23"/>
      <c r="O525" s="1"/>
      <c r="Q525" s="14"/>
      <c r="R525" s="14"/>
    </row>
    <row r="526" spans="1:18">
      <c r="A526" s="49"/>
      <c r="B526" s="49"/>
      <c r="C526" s="49"/>
      <c r="D526" s="49"/>
      <c r="E526" s="50"/>
      <c r="F526" s="49"/>
      <c r="G526" s="49"/>
      <c r="H526" s="51"/>
      <c r="I526" s="58"/>
      <c r="J526" s="342"/>
      <c r="K526" s="34"/>
      <c r="L526" s="34"/>
      <c r="M526" s="23"/>
      <c r="N526" s="23"/>
      <c r="Q526" s="13"/>
      <c r="R526" s="13"/>
    </row>
    <row r="527" spans="1:18">
      <c r="A527" s="49"/>
      <c r="B527" s="49"/>
      <c r="C527" s="49"/>
      <c r="D527" s="49"/>
      <c r="E527" s="50"/>
      <c r="F527" s="49"/>
      <c r="G527" s="49"/>
      <c r="H527" s="51"/>
      <c r="I527" s="58"/>
      <c r="J527" s="342"/>
      <c r="K527" s="34"/>
      <c r="L527" s="34"/>
      <c r="M527" s="23"/>
      <c r="N527" s="23"/>
      <c r="Q527" s="13"/>
      <c r="R527" s="13"/>
    </row>
    <row r="528" spans="1:18">
      <c r="A528" s="49"/>
      <c r="B528" s="49"/>
      <c r="C528" s="49"/>
      <c r="D528" s="49"/>
      <c r="E528" s="50"/>
      <c r="F528" s="49"/>
      <c r="G528" s="49"/>
      <c r="H528" s="51"/>
      <c r="I528" s="58"/>
      <c r="J528" s="342"/>
      <c r="K528" s="34"/>
      <c r="L528" s="34"/>
      <c r="M528" s="23"/>
      <c r="N528" s="23"/>
      <c r="Q528" s="13"/>
      <c r="R528" s="13"/>
    </row>
    <row r="529" spans="1:18">
      <c r="A529" s="49"/>
      <c r="B529" s="49"/>
      <c r="C529" s="49"/>
      <c r="D529" s="49"/>
      <c r="E529" s="50"/>
      <c r="F529" s="49"/>
      <c r="G529" s="49"/>
      <c r="H529" s="51"/>
      <c r="I529" s="58"/>
      <c r="J529" s="342"/>
      <c r="K529" s="34"/>
      <c r="L529" s="34"/>
      <c r="M529" s="23"/>
      <c r="N529" s="23"/>
      <c r="Q529" s="13"/>
      <c r="R529" s="13"/>
    </row>
    <row r="530" spans="1:18">
      <c r="A530" s="49"/>
      <c r="B530" s="49"/>
      <c r="C530" s="49"/>
      <c r="D530" s="49"/>
      <c r="E530" s="50"/>
      <c r="F530" s="49"/>
      <c r="G530" s="49"/>
      <c r="H530" s="51"/>
      <c r="I530" s="58"/>
      <c r="J530" s="342"/>
      <c r="K530" s="34"/>
      <c r="L530" s="34"/>
      <c r="M530" s="23"/>
      <c r="N530" s="23"/>
      <c r="Q530" s="13"/>
      <c r="R530" s="13"/>
    </row>
    <row r="531" spans="1:18">
      <c r="A531" s="49"/>
      <c r="B531" s="49"/>
      <c r="C531" s="49"/>
      <c r="D531" s="49"/>
      <c r="E531" s="50"/>
      <c r="F531" s="49"/>
      <c r="G531" s="49"/>
      <c r="H531" s="51"/>
      <c r="I531" s="58"/>
      <c r="J531" s="342"/>
      <c r="K531" s="34"/>
      <c r="L531" s="34"/>
      <c r="M531" s="23"/>
      <c r="N531" s="23"/>
      <c r="Q531" s="13"/>
      <c r="R531" s="13"/>
    </row>
    <row r="532" spans="1:18">
      <c r="A532" s="49"/>
      <c r="B532" s="49"/>
      <c r="C532" s="49"/>
      <c r="D532" s="49"/>
      <c r="E532" s="50"/>
      <c r="F532" s="49"/>
      <c r="G532" s="49"/>
      <c r="H532" s="51"/>
      <c r="I532" s="58"/>
      <c r="J532" s="342"/>
      <c r="K532" s="34"/>
      <c r="L532" s="34"/>
      <c r="M532" s="23"/>
      <c r="N532" s="23"/>
      <c r="Q532" s="13"/>
      <c r="R532" s="13"/>
    </row>
    <row r="533" spans="1:18">
      <c r="A533" s="49"/>
      <c r="B533" s="49"/>
      <c r="C533" s="49"/>
      <c r="D533" s="49"/>
      <c r="E533" s="50"/>
      <c r="F533" s="49"/>
      <c r="G533" s="49"/>
      <c r="H533" s="51"/>
      <c r="I533" s="58"/>
      <c r="J533" s="342"/>
      <c r="K533" s="34"/>
      <c r="L533" s="34"/>
      <c r="M533" s="23"/>
      <c r="N533" s="23"/>
      <c r="Q533" s="13"/>
      <c r="R533" s="13"/>
    </row>
    <row r="534" spans="1:18">
      <c r="A534" s="49"/>
      <c r="B534" s="49"/>
      <c r="C534" s="49"/>
      <c r="D534" s="49"/>
      <c r="E534" s="50"/>
      <c r="F534" s="49"/>
      <c r="G534" s="49"/>
      <c r="H534" s="51"/>
      <c r="I534" s="58"/>
      <c r="J534" s="342"/>
      <c r="K534" s="34"/>
      <c r="L534" s="34"/>
      <c r="M534" s="23"/>
      <c r="N534" s="23"/>
      <c r="Q534" s="13"/>
      <c r="R534" s="13"/>
    </row>
    <row r="535" spans="1:18">
      <c r="A535" s="49"/>
      <c r="B535" s="49"/>
      <c r="C535" s="49"/>
      <c r="D535" s="49"/>
      <c r="E535" s="50"/>
      <c r="F535" s="49"/>
      <c r="G535" s="49"/>
      <c r="H535" s="51"/>
      <c r="I535" s="58"/>
      <c r="J535" s="342"/>
      <c r="K535" s="34"/>
      <c r="L535" s="34"/>
      <c r="M535" s="23"/>
      <c r="N535" s="23"/>
      <c r="Q535" s="13"/>
      <c r="R535" s="13"/>
    </row>
    <row r="536" spans="1:18">
      <c r="A536" s="49"/>
      <c r="B536" s="49"/>
      <c r="C536" s="49"/>
      <c r="D536" s="49"/>
      <c r="E536" s="50"/>
      <c r="F536" s="49"/>
      <c r="G536" s="49"/>
      <c r="H536" s="51"/>
      <c r="I536" s="58"/>
      <c r="J536" s="342"/>
      <c r="K536" s="34"/>
      <c r="L536" s="34"/>
      <c r="M536" s="23"/>
      <c r="N536" s="23"/>
      <c r="Q536" s="13"/>
      <c r="R536" s="13"/>
    </row>
    <row r="537" spans="1:18">
      <c r="A537" s="49"/>
      <c r="B537" s="49"/>
      <c r="C537" s="49"/>
      <c r="D537" s="49"/>
      <c r="E537" s="50"/>
      <c r="F537" s="49"/>
      <c r="G537" s="49"/>
      <c r="H537" s="51"/>
      <c r="I537" s="58"/>
      <c r="J537" s="342"/>
      <c r="K537" s="34"/>
      <c r="L537" s="34"/>
      <c r="M537" s="23"/>
      <c r="N537" s="23"/>
      <c r="Q537" s="13"/>
      <c r="R537" s="13"/>
    </row>
    <row r="538" spans="1:18">
      <c r="A538" s="49"/>
      <c r="B538" s="49"/>
      <c r="C538" s="49"/>
      <c r="D538" s="49"/>
      <c r="E538" s="50"/>
      <c r="F538" s="49"/>
      <c r="G538" s="49"/>
      <c r="H538" s="51"/>
      <c r="I538" s="58"/>
      <c r="J538" s="342"/>
      <c r="K538" s="34"/>
      <c r="L538" s="34"/>
      <c r="M538" s="23"/>
      <c r="N538" s="23"/>
      <c r="Q538" s="13"/>
      <c r="R538" s="13"/>
    </row>
    <row r="539" spans="1:18">
      <c r="A539" s="49"/>
      <c r="B539" s="49"/>
      <c r="C539" s="49"/>
      <c r="D539" s="49"/>
      <c r="E539" s="50"/>
      <c r="F539" s="49"/>
      <c r="G539" s="49"/>
      <c r="H539" s="51"/>
      <c r="I539" s="58"/>
      <c r="J539" s="342"/>
      <c r="K539" s="34"/>
      <c r="L539" s="34"/>
      <c r="M539" s="23"/>
      <c r="N539" s="23"/>
      <c r="Q539" s="13"/>
      <c r="R539" s="13"/>
    </row>
    <row r="540" spans="1:18">
      <c r="A540" s="49"/>
      <c r="B540" s="49"/>
      <c r="C540" s="49"/>
      <c r="D540" s="49"/>
      <c r="E540" s="50"/>
      <c r="F540" s="49"/>
      <c r="G540" s="49"/>
      <c r="H540" s="51"/>
      <c r="I540" s="58"/>
      <c r="J540" s="342"/>
      <c r="K540" s="34"/>
      <c r="L540" s="34"/>
      <c r="M540" s="23"/>
      <c r="N540" s="23"/>
      <c r="Q540" s="13"/>
      <c r="R540" s="13"/>
    </row>
    <row r="541" spans="1:18">
      <c r="A541" s="49"/>
      <c r="B541" s="49"/>
      <c r="C541" s="49"/>
      <c r="D541" s="49"/>
      <c r="E541" s="50"/>
      <c r="F541" s="49"/>
      <c r="G541" s="49"/>
      <c r="H541" s="51"/>
      <c r="I541" s="58"/>
      <c r="J541" s="342"/>
      <c r="K541" s="34"/>
      <c r="L541" s="34"/>
      <c r="M541" s="23"/>
      <c r="N541" s="23"/>
      <c r="Q541" s="13"/>
      <c r="R541" s="13"/>
    </row>
    <row r="542" spans="1:18">
      <c r="A542" s="49"/>
      <c r="B542" s="49"/>
      <c r="C542" s="49"/>
      <c r="D542" s="49"/>
      <c r="E542" s="50"/>
      <c r="F542" s="49"/>
      <c r="G542" s="49"/>
      <c r="H542" s="51"/>
      <c r="I542" s="58"/>
      <c r="J542" s="342"/>
      <c r="K542" s="34"/>
      <c r="L542" s="34"/>
      <c r="M542" s="23"/>
      <c r="N542" s="23"/>
      <c r="Q542" s="13"/>
      <c r="R542" s="13"/>
    </row>
    <row r="543" spans="1:18">
      <c r="A543" s="49"/>
      <c r="B543" s="49"/>
      <c r="C543" s="49"/>
      <c r="D543" s="49"/>
      <c r="E543" s="50"/>
      <c r="F543" s="49"/>
      <c r="G543" s="49"/>
      <c r="H543" s="51"/>
      <c r="I543" s="58"/>
      <c r="J543" s="342"/>
      <c r="K543" s="34"/>
      <c r="L543" s="34"/>
      <c r="M543" s="23"/>
      <c r="N543" s="23"/>
      <c r="Q543" s="13"/>
      <c r="R543" s="13"/>
    </row>
    <row r="544" spans="1:18">
      <c r="A544" s="49"/>
      <c r="B544" s="49"/>
      <c r="C544" s="49"/>
      <c r="D544" s="49"/>
      <c r="E544" s="50"/>
      <c r="F544" s="49"/>
      <c r="G544" s="49"/>
      <c r="H544" s="51"/>
      <c r="I544" s="58"/>
      <c r="J544" s="342"/>
      <c r="K544" s="34"/>
      <c r="L544" s="34"/>
      <c r="M544" s="23"/>
      <c r="N544" s="23"/>
      <c r="Q544" s="13"/>
      <c r="R544" s="13"/>
    </row>
    <row r="545" spans="1:18">
      <c r="A545" s="44"/>
      <c r="B545" s="44"/>
      <c r="C545" s="44"/>
      <c r="D545" s="44"/>
      <c r="E545" s="43"/>
      <c r="F545" s="44"/>
      <c r="G545" s="44"/>
      <c r="H545" s="47"/>
      <c r="I545" s="58"/>
      <c r="J545" s="342"/>
      <c r="K545" s="34"/>
      <c r="L545" s="34"/>
      <c r="M545" s="23"/>
      <c r="N545" s="23"/>
      <c r="Q545" s="13"/>
      <c r="R545" s="13"/>
    </row>
    <row r="546" spans="1:18">
      <c r="A546" s="49"/>
      <c r="B546" s="49"/>
      <c r="C546" s="49"/>
      <c r="D546" s="49"/>
      <c r="E546" s="50"/>
      <c r="F546" s="49"/>
      <c r="G546" s="49"/>
      <c r="H546" s="51"/>
      <c r="I546" s="58"/>
      <c r="J546" s="342"/>
      <c r="K546" s="34"/>
      <c r="L546" s="34"/>
      <c r="M546" s="23"/>
      <c r="N546" s="23"/>
      <c r="Q546" s="13"/>
      <c r="R546" s="13"/>
    </row>
    <row r="547" spans="1:18">
      <c r="A547" s="44"/>
      <c r="B547" s="44"/>
      <c r="C547" s="44"/>
      <c r="D547" s="44"/>
      <c r="E547" s="43"/>
      <c r="F547" s="44"/>
      <c r="G547" s="44"/>
      <c r="H547" s="47"/>
      <c r="I547" s="58"/>
      <c r="J547" s="342"/>
      <c r="K547" s="34"/>
      <c r="L547" s="34"/>
      <c r="M547" s="23"/>
      <c r="N547" s="23"/>
      <c r="Q547" s="13"/>
      <c r="R547" s="13"/>
    </row>
    <row r="548" spans="1:18">
      <c r="A548" s="49"/>
      <c r="B548" s="49"/>
      <c r="C548" s="49"/>
      <c r="D548" s="49"/>
      <c r="E548" s="50"/>
      <c r="F548" s="49"/>
      <c r="G548" s="49"/>
      <c r="H548" s="51"/>
      <c r="I548" s="58"/>
      <c r="J548" s="342"/>
      <c r="K548" s="34"/>
      <c r="L548" s="34"/>
      <c r="M548" s="23"/>
      <c r="N548" s="23"/>
      <c r="Q548" s="13"/>
      <c r="R548" s="13"/>
    </row>
    <row r="549" spans="1:18">
      <c r="A549" s="49"/>
      <c r="B549" s="49"/>
      <c r="C549" s="49"/>
      <c r="D549" s="49"/>
      <c r="E549" s="50"/>
      <c r="F549" s="49"/>
      <c r="G549" s="49"/>
      <c r="H549" s="51"/>
      <c r="I549" s="58"/>
      <c r="J549" s="342"/>
      <c r="K549" s="34"/>
      <c r="L549" s="34"/>
      <c r="M549" s="23"/>
      <c r="N549" s="23"/>
      <c r="Q549" s="13"/>
      <c r="R549" s="13"/>
    </row>
    <row r="550" spans="1:18" s="17" customFormat="1">
      <c r="A550" s="49"/>
      <c r="B550" s="49"/>
      <c r="C550" s="49"/>
      <c r="D550" s="49"/>
      <c r="E550" s="50"/>
      <c r="F550" s="49"/>
      <c r="G550" s="49"/>
      <c r="H550" s="51"/>
      <c r="I550" s="58"/>
      <c r="J550" s="346"/>
      <c r="K550" s="34"/>
      <c r="L550" s="34"/>
      <c r="M550" s="23"/>
      <c r="N550" s="23"/>
      <c r="O550" s="1"/>
      <c r="Q550" s="14"/>
      <c r="R550" s="14"/>
    </row>
    <row r="551" spans="1:18">
      <c r="A551" s="49"/>
      <c r="B551" s="49"/>
      <c r="C551" s="49"/>
      <c r="D551" s="49"/>
      <c r="E551" s="50"/>
      <c r="F551" s="49"/>
      <c r="G551" s="49"/>
      <c r="H551" s="51"/>
      <c r="I551" s="58"/>
      <c r="J551" s="342"/>
      <c r="K551" s="34"/>
      <c r="L551" s="34"/>
      <c r="M551" s="23"/>
      <c r="N551" s="23"/>
      <c r="Q551" s="13"/>
      <c r="R551" s="13"/>
    </row>
    <row r="552" spans="1:18">
      <c r="A552" s="49"/>
      <c r="B552" s="49"/>
      <c r="C552" s="49"/>
      <c r="D552" s="49"/>
      <c r="E552" s="50"/>
      <c r="F552" s="49"/>
      <c r="G552" s="49"/>
      <c r="H552" s="51"/>
      <c r="I552" s="58"/>
      <c r="J552" s="342"/>
      <c r="K552" s="34"/>
      <c r="L552" s="34"/>
      <c r="M552" s="23"/>
      <c r="N552" s="23"/>
      <c r="Q552" s="13"/>
      <c r="R552" s="13"/>
    </row>
    <row r="553" spans="1:18">
      <c r="A553" s="49"/>
      <c r="B553" s="49"/>
      <c r="C553" s="49"/>
      <c r="D553" s="49"/>
      <c r="E553" s="50"/>
      <c r="F553" s="49"/>
      <c r="G553" s="49"/>
      <c r="H553" s="51"/>
      <c r="I553" s="58"/>
      <c r="J553" s="342"/>
      <c r="K553" s="34"/>
      <c r="L553" s="34"/>
      <c r="M553" s="23"/>
      <c r="N553" s="23"/>
      <c r="Q553" s="13"/>
      <c r="R553" s="13"/>
    </row>
    <row r="554" spans="1:18">
      <c r="A554" s="49"/>
      <c r="B554" s="49"/>
      <c r="C554" s="49"/>
      <c r="D554" s="49"/>
      <c r="E554" s="50"/>
      <c r="F554" s="49"/>
      <c r="G554" s="49"/>
      <c r="H554" s="51"/>
      <c r="I554" s="58"/>
      <c r="J554" s="342"/>
      <c r="K554" s="34"/>
      <c r="L554" s="34"/>
      <c r="M554" s="23"/>
      <c r="N554" s="23"/>
      <c r="Q554" s="13"/>
      <c r="R554" s="13"/>
    </row>
    <row r="555" spans="1:18">
      <c r="A555" s="49"/>
      <c r="B555" s="49"/>
      <c r="C555" s="49"/>
      <c r="D555" s="49"/>
      <c r="E555" s="50"/>
      <c r="F555" s="49"/>
      <c r="G555" s="49"/>
      <c r="H555" s="51"/>
      <c r="I555" s="58"/>
      <c r="J555" s="342"/>
      <c r="K555" s="34"/>
      <c r="L555" s="34"/>
      <c r="M555" s="23"/>
      <c r="N555" s="23"/>
      <c r="Q555" s="13"/>
      <c r="R555" s="13"/>
    </row>
    <row r="556" spans="1:18">
      <c r="A556" s="49"/>
      <c r="B556" s="49"/>
      <c r="C556" s="49"/>
      <c r="D556" s="49"/>
      <c r="E556" s="50"/>
      <c r="F556" s="49"/>
      <c r="G556" s="49"/>
      <c r="H556" s="51"/>
      <c r="I556" s="58"/>
      <c r="J556" s="342"/>
      <c r="K556" s="34"/>
      <c r="L556" s="34"/>
      <c r="M556" s="23"/>
      <c r="N556" s="23"/>
      <c r="Q556" s="13"/>
      <c r="R556" s="13"/>
    </row>
    <row r="557" spans="1:18">
      <c r="A557" s="49"/>
      <c r="B557" s="49"/>
      <c r="C557" s="49"/>
      <c r="D557" s="49"/>
      <c r="E557" s="50"/>
      <c r="F557" s="49"/>
      <c r="G557" s="49"/>
      <c r="H557" s="51"/>
      <c r="I557" s="58"/>
      <c r="J557" s="342"/>
      <c r="K557" s="34"/>
      <c r="L557" s="34"/>
      <c r="M557" s="23"/>
      <c r="N557" s="23"/>
      <c r="Q557" s="13"/>
      <c r="R557" s="13"/>
    </row>
    <row r="558" spans="1:18">
      <c r="A558" s="49"/>
      <c r="B558" s="49"/>
      <c r="C558" s="49"/>
      <c r="D558" s="49"/>
      <c r="E558" s="50"/>
      <c r="F558" s="49"/>
      <c r="G558" s="49"/>
      <c r="H558" s="51"/>
      <c r="I558" s="58"/>
      <c r="J558" s="342"/>
      <c r="K558" s="34"/>
      <c r="L558" s="34"/>
      <c r="M558" s="23"/>
      <c r="N558" s="23"/>
      <c r="Q558" s="13"/>
      <c r="R558" s="13"/>
    </row>
    <row r="559" spans="1:18">
      <c r="A559" s="49"/>
      <c r="B559" s="49"/>
      <c r="C559" s="49"/>
      <c r="D559" s="49"/>
      <c r="E559" s="50"/>
      <c r="F559" s="49"/>
      <c r="G559" s="49"/>
      <c r="H559" s="51"/>
      <c r="I559" s="58"/>
      <c r="J559" s="342"/>
      <c r="K559" s="34"/>
      <c r="L559" s="34"/>
      <c r="M559" s="23"/>
      <c r="N559" s="23"/>
      <c r="Q559" s="13"/>
      <c r="R559" s="13"/>
    </row>
    <row r="560" spans="1:18">
      <c r="A560" s="49"/>
      <c r="B560" s="49"/>
      <c r="C560" s="49"/>
      <c r="D560" s="49"/>
      <c r="E560" s="50"/>
      <c r="F560" s="49"/>
      <c r="G560" s="49"/>
      <c r="H560" s="51"/>
      <c r="I560" s="58"/>
      <c r="J560" s="342"/>
      <c r="K560" s="34"/>
      <c r="L560" s="34"/>
      <c r="M560" s="23"/>
      <c r="N560" s="23"/>
      <c r="Q560" s="13"/>
      <c r="R560" s="13"/>
    </row>
    <row r="561" spans="1:18">
      <c r="A561" s="49"/>
      <c r="B561" s="49"/>
      <c r="C561" s="49"/>
      <c r="D561" s="49"/>
      <c r="E561" s="50"/>
      <c r="F561" s="49"/>
      <c r="G561" s="49"/>
      <c r="H561" s="51"/>
      <c r="I561" s="58"/>
      <c r="J561" s="342"/>
      <c r="K561" s="34"/>
      <c r="L561" s="34"/>
      <c r="M561" s="23"/>
      <c r="N561" s="23"/>
      <c r="Q561" s="13"/>
      <c r="R561" s="13"/>
    </row>
    <row r="562" spans="1:18">
      <c r="A562" s="49"/>
      <c r="B562" s="49"/>
      <c r="C562" s="49"/>
      <c r="D562" s="49"/>
      <c r="E562" s="50"/>
      <c r="F562" s="49"/>
      <c r="G562" s="49"/>
      <c r="H562" s="51"/>
      <c r="I562" s="58"/>
      <c r="J562" s="342"/>
      <c r="K562" s="34"/>
      <c r="L562" s="34"/>
      <c r="M562" s="23"/>
      <c r="N562" s="23"/>
      <c r="Q562" s="13"/>
      <c r="R562" s="13"/>
    </row>
    <row r="563" spans="1:18">
      <c r="A563" s="49"/>
      <c r="B563" s="49"/>
      <c r="C563" s="49"/>
      <c r="D563" s="49"/>
      <c r="E563" s="50"/>
      <c r="F563" s="49"/>
      <c r="G563" s="49"/>
      <c r="H563" s="51"/>
      <c r="I563" s="58"/>
      <c r="J563" s="342"/>
      <c r="K563" s="34"/>
      <c r="L563" s="34"/>
      <c r="M563" s="23"/>
      <c r="N563" s="23"/>
      <c r="Q563" s="13"/>
      <c r="R563" s="13"/>
    </row>
    <row r="564" spans="1:18">
      <c r="A564" s="49"/>
      <c r="B564" s="49"/>
      <c r="C564" s="49"/>
      <c r="D564" s="49"/>
      <c r="E564" s="50"/>
      <c r="F564" s="49"/>
      <c r="G564" s="49"/>
      <c r="H564" s="51"/>
      <c r="I564" s="58"/>
      <c r="J564" s="342"/>
      <c r="K564" s="34"/>
      <c r="L564" s="34"/>
      <c r="M564" s="23"/>
      <c r="N564" s="23"/>
      <c r="Q564" s="13"/>
      <c r="R564" s="13"/>
    </row>
    <row r="565" spans="1:18">
      <c r="A565" s="49"/>
      <c r="B565" s="49"/>
      <c r="C565" s="49"/>
      <c r="D565" s="49"/>
      <c r="E565" s="50"/>
      <c r="F565" s="49"/>
      <c r="G565" s="49"/>
      <c r="H565" s="51"/>
      <c r="I565" s="58"/>
      <c r="J565" s="342"/>
      <c r="K565" s="34"/>
      <c r="L565" s="34"/>
      <c r="M565" s="23"/>
      <c r="N565" s="23"/>
      <c r="Q565" s="13"/>
      <c r="R565" s="13"/>
    </row>
    <row r="566" spans="1:18">
      <c r="A566" s="49"/>
      <c r="B566" s="49"/>
      <c r="C566" s="49"/>
      <c r="D566" s="49"/>
      <c r="E566" s="50"/>
      <c r="F566" s="49"/>
      <c r="G566" s="49"/>
      <c r="H566" s="51"/>
      <c r="I566" s="58"/>
      <c r="J566" s="342"/>
      <c r="K566" s="34"/>
      <c r="L566" s="34"/>
      <c r="M566" s="23"/>
      <c r="N566" s="23"/>
      <c r="Q566" s="13"/>
      <c r="R566" s="13"/>
    </row>
    <row r="567" spans="1:18" s="17" customFormat="1">
      <c r="A567" s="49"/>
      <c r="B567" s="49"/>
      <c r="C567" s="49"/>
      <c r="D567" s="49"/>
      <c r="E567" s="50"/>
      <c r="F567" s="49"/>
      <c r="G567" s="49"/>
      <c r="H567" s="51"/>
      <c r="I567" s="58"/>
      <c r="J567" s="346"/>
      <c r="K567" s="34"/>
      <c r="L567" s="34"/>
      <c r="M567" s="23"/>
      <c r="N567" s="23"/>
      <c r="O567" s="1"/>
      <c r="Q567" s="14"/>
      <c r="R567" s="14"/>
    </row>
    <row r="568" spans="1:18">
      <c r="A568" s="49"/>
      <c r="B568" s="49"/>
      <c r="C568" s="49"/>
      <c r="D568" s="49"/>
      <c r="E568" s="50"/>
      <c r="F568" s="49"/>
      <c r="G568" s="49"/>
      <c r="H568" s="51"/>
      <c r="I568" s="58"/>
      <c r="J568" s="342"/>
      <c r="K568" s="34"/>
      <c r="L568" s="34"/>
      <c r="M568" s="23"/>
      <c r="N568" s="23"/>
      <c r="Q568" s="13"/>
      <c r="R568" s="13"/>
    </row>
    <row r="569" spans="1:18">
      <c r="A569" s="49"/>
      <c r="B569" s="49"/>
      <c r="C569" s="49"/>
      <c r="D569" s="49"/>
      <c r="E569" s="50"/>
      <c r="F569" s="49"/>
      <c r="G569" s="49"/>
      <c r="H569" s="51"/>
      <c r="I569" s="58"/>
      <c r="J569" s="342"/>
      <c r="K569" s="34"/>
      <c r="L569" s="34"/>
      <c r="M569" s="23"/>
      <c r="N569" s="23"/>
      <c r="Q569" s="13"/>
      <c r="R569" s="13"/>
    </row>
    <row r="570" spans="1:18">
      <c r="A570" s="49"/>
      <c r="B570" s="49"/>
      <c r="C570" s="49"/>
      <c r="D570" s="49"/>
      <c r="E570" s="50"/>
      <c r="F570" s="49"/>
      <c r="G570" s="49"/>
      <c r="H570" s="51"/>
      <c r="I570" s="58"/>
      <c r="J570" s="342"/>
      <c r="K570" s="34"/>
      <c r="L570" s="34"/>
      <c r="M570" s="23"/>
      <c r="N570" s="23"/>
      <c r="Q570" s="13"/>
      <c r="R570" s="13"/>
    </row>
    <row r="571" spans="1:18">
      <c r="A571" s="49"/>
      <c r="B571" s="49"/>
      <c r="C571" s="49"/>
      <c r="D571" s="49"/>
      <c r="E571" s="50"/>
      <c r="F571" s="49"/>
      <c r="G571" s="49"/>
      <c r="H571" s="51"/>
      <c r="I571" s="58"/>
      <c r="J571" s="342"/>
      <c r="K571" s="34"/>
      <c r="L571" s="34"/>
      <c r="M571" s="23"/>
      <c r="N571" s="23"/>
      <c r="Q571" s="13"/>
      <c r="R571" s="13"/>
    </row>
    <row r="572" spans="1:18">
      <c r="A572" s="44"/>
      <c r="B572" s="44"/>
      <c r="C572" s="44"/>
      <c r="D572" s="44"/>
      <c r="E572" s="43"/>
      <c r="F572" s="44"/>
      <c r="G572" s="44"/>
      <c r="H572" s="47"/>
      <c r="I572" s="58"/>
      <c r="J572" s="342"/>
      <c r="K572" s="34"/>
      <c r="L572" s="34"/>
      <c r="M572" s="23"/>
      <c r="N572" s="23"/>
      <c r="Q572" s="13"/>
      <c r="R572" s="13"/>
    </row>
    <row r="573" spans="1:18">
      <c r="A573" s="49"/>
      <c r="B573" s="49"/>
      <c r="C573" s="49"/>
      <c r="D573" s="49"/>
      <c r="E573" s="50"/>
      <c r="F573" s="49"/>
      <c r="G573" s="49"/>
      <c r="H573" s="51"/>
      <c r="I573" s="58"/>
      <c r="J573" s="342"/>
      <c r="K573" s="34"/>
      <c r="L573" s="34"/>
      <c r="M573" s="23"/>
      <c r="N573" s="23"/>
      <c r="Q573" s="13"/>
      <c r="R573" s="13"/>
    </row>
    <row r="574" spans="1:18">
      <c r="A574" s="49"/>
      <c r="B574" s="49"/>
      <c r="C574" s="49"/>
      <c r="D574" s="49"/>
      <c r="E574" s="50"/>
      <c r="F574" s="49"/>
      <c r="G574" s="49"/>
      <c r="H574" s="51"/>
      <c r="I574" s="58"/>
      <c r="J574" s="342"/>
      <c r="K574" s="34"/>
      <c r="L574" s="34"/>
      <c r="M574" s="24"/>
      <c r="N574" s="23"/>
      <c r="Q574" s="13"/>
      <c r="R574" s="13"/>
    </row>
    <row r="575" spans="1:18" ht="26.25" customHeight="1">
      <c r="A575" s="49"/>
      <c r="B575" s="49"/>
      <c r="C575" s="49"/>
      <c r="D575" s="49"/>
      <c r="E575" s="50"/>
      <c r="F575" s="49"/>
      <c r="G575" s="49"/>
      <c r="H575" s="51"/>
      <c r="I575" s="58"/>
      <c r="J575" s="344"/>
      <c r="K575" s="34"/>
      <c r="L575" s="35"/>
      <c r="M575" s="23"/>
      <c r="N575" s="23"/>
      <c r="Q575" s="13"/>
      <c r="R575" s="13"/>
    </row>
    <row r="576" spans="1:18">
      <c r="A576" s="49"/>
      <c r="B576" s="49"/>
      <c r="C576" s="49"/>
      <c r="D576" s="49"/>
      <c r="E576" s="50"/>
      <c r="F576" s="49"/>
      <c r="G576" s="49"/>
      <c r="H576" s="51"/>
      <c r="I576" s="58"/>
      <c r="J576" s="342"/>
      <c r="K576" s="34"/>
      <c r="L576" s="34"/>
      <c r="M576" s="23"/>
      <c r="N576" s="23"/>
      <c r="Q576" s="13"/>
      <c r="R576" s="13"/>
    </row>
    <row r="577" spans="1:18">
      <c r="A577" s="49"/>
      <c r="B577" s="49"/>
      <c r="C577" s="49"/>
      <c r="D577" s="49"/>
      <c r="E577" s="50"/>
      <c r="F577" s="49"/>
      <c r="G577" s="49"/>
      <c r="H577" s="51"/>
      <c r="I577" s="58"/>
      <c r="J577" s="342"/>
      <c r="K577" s="34"/>
      <c r="L577" s="34"/>
      <c r="M577" s="23"/>
      <c r="N577" s="23"/>
      <c r="Q577" s="13"/>
      <c r="R577" s="13"/>
    </row>
    <row r="578" spans="1:18">
      <c r="A578" s="49"/>
      <c r="B578" s="49"/>
      <c r="C578" s="49"/>
      <c r="D578" s="49"/>
      <c r="E578" s="50"/>
      <c r="F578" s="49"/>
      <c r="G578" s="49"/>
      <c r="H578" s="51"/>
      <c r="I578" s="58"/>
      <c r="J578" s="342"/>
      <c r="K578" s="34"/>
      <c r="L578" s="34"/>
      <c r="M578" s="23"/>
      <c r="N578" s="23"/>
      <c r="Q578" s="13"/>
      <c r="R578" s="13"/>
    </row>
    <row r="579" spans="1:18">
      <c r="A579" s="49"/>
      <c r="B579" s="49"/>
      <c r="C579" s="49"/>
      <c r="D579" s="49"/>
      <c r="E579" s="50"/>
      <c r="F579" s="49"/>
      <c r="G579" s="49"/>
      <c r="H579" s="51"/>
      <c r="I579" s="58"/>
      <c r="J579" s="342"/>
      <c r="K579" s="34"/>
      <c r="L579" s="34"/>
      <c r="M579" s="23"/>
      <c r="N579" s="23"/>
      <c r="Q579" s="13"/>
      <c r="R579" s="13"/>
    </row>
    <row r="580" spans="1:18" s="17" customFormat="1">
      <c r="A580" s="49"/>
      <c r="B580" s="49"/>
      <c r="C580" s="49"/>
      <c r="D580" s="49"/>
      <c r="E580" s="50"/>
      <c r="F580" s="49"/>
      <c r="G580" s="49"/>
      <c r="H580" s="51"/>
      <c r="I580" s="58"/>
      <c r="J580" s="346"/>
      <c r="K580" s="34"/>
      <c r="L580" s="34"/>
      <c r="M580" s="23"/>
      <c r="N580" s="23"/>
      <c r="O580" s="1"/>
      <c r="Q580" s="14"/>
      <c r="R580" s="14"/>
    </row>
    <row r="581" spans="1:18" s="17" customFormat="1">
      <c r="A581" s="49"/>
      <c r="B581" s="49"/>
      <c r="C581" s="49"/>
      <c r="D581" s="49"/>
      <c r="E581" s="50"/>
      <c r="F581" s="49"/>
      <c r="G581" s="49"/>
      <c r="H581" s="51"/>
      <c r="I581" s="58"/>
      <c r="J581" s="346"/>
      <c r="K581" s="34"/>
      <c r="L581" s="34"/>
      <c r="M581" s="23"/>
      <c r="N581" s="23"/>
      <c r="O581" s="1"/>
      <c r="Q581" s="14"/>
      <c r="R581" s="14"/>
    </row>
    <row r="582" spans="1:18">
      <c r="A582" s="49"/>
      <c r="B582" s="49"/>
      <c r="C582" s="49"/>
      <c r="D582" s="49"/>
      <c r="E582" s="50"/>
      <c r="F582" s="49"/>
      <c r="G582" s="49"/>
      <c r="H582" s="51"/>
      <c r="I582" s="58"/>
      <c r="J582" s="342"/>
      <c r="K582" s="34"/>
      <c r="L582" s="34"/>
      <c r="M582" s="23"/>
      <c r="N582" s="23"/>
      <c r="Q582" s="13"/>
      <c r="R582" s="13"/>
    </row>
    <row r="583" spans="1:18">
      <c r="A583" s="49"/>
      <c r="B583" s="49"/>
      <c r="C583" s="49"/>
      <c r="D583" s="49"/>
      <c r="E583" s="50"/>
      <c r="F583" s="49"/>
      <c r="G583" s="49"/>
      <c r="H583" s="51"/>
      <c r="I583" s="58"/>
      <c r="J583" s="342"/>
      <c r="K583" s="34"/>
      <c r="L583" s="34"/>
      <c r="M583" s="23"/>
      <c r="N583" s="23"/>
      <c r="Q583" s="13"/>
      <c r="R583" s="13"/>
    </row>
    <row r="584" spans="1:18">
      <c r="A584" s="49"/>
      <c r="B584" s="49"/>
      <c r="C584" s="49"/>
      <c r="D584" s="49"/>
      <c r="E584" s="50"/>
      <c r="F584" s="49"/>
      <c r="G584" s="49"/>
      <c r="H584" s="51"/>
      <c r="I584" s="58"/>
      <c r="J584" s="342"/>
      <c r="K584" s="34"/>
      <c r="L584" s="34"/>
      <c r="M584" s="23"/>
      <c r="N584" s="23"/>
      <c r="Q584" s="13"/>
      <c r="R584" s="13"/>
    </row>
    <row r="585" spans="1:18" s="17" customFormat="1">
      <c r="A585" s="49"/>
      <c r="B585" s="49"/>
      <c r="C585" s="49"/>
      <c r="D585" s="49"/>
      <c r="E585" s="50"/>
      <c r="F585" s="49"/>
      <c r="G585" s="49"/>
      <c r="H585" s="51"/>
      <c r="I585" s="58"/>
      <c r="J585" s="346"/>
      <c r="K585" s="34"/>
      <c r="L585" s="34"/>
      <c r="M585" s="23"/>
      <c r="N585" s="23"/>
      <c r="O585" s="1"/>
      <c r="Q585" s="14"/>
      <c r="R585" s="14"/>
    </row>
    <row r="586" spans="1:18">
      <c r="A586" s="49"/>
      <c r="B586" s="49"/>
      <c r="C586" s="49"/>
      <c r="D586" s="49"/>
      <c r="E586" s="50"/>
      <c r="F586" s="49"/>
      <c r="G586" s="49"/>
      <c r="H586" s="51"/>
      <c r="I586" s="58"/>
      <c r="J586" s="342"/>
      <c r="K586" s="34"/>
      <c r="L586" s="34"/>
      <c r="M586" s="23"/>
      <c r="N586" s="23"/>
      <c r="Q586" s="13"/>
      <c r="R586" s="13"/>
    </row>
    <row r="587" spans="1:18">
      <c r="A587" s="49"/>
      <c r="B587" s="49"/>
      <c r="C587" s="49"/>
      <c r="D587" s="49"/>
      <c r="E587" s="50"/>
      <c r="F587" s="49"/>
      <c r="G587" s="49"/>
      <c r="H587" s="51"/>
      <c r="I587" s="58"/>
      <c r="J587" s="342"/>
      <c r="K587" s="34"/>
      <c r="L587" s="34"/>
      <c r="M587" s="23"/>
      <c r="N587" s="23"/>
      <c r="Q587" s="13"/>
      <c r="R587" s="13"/>
    </row>
    <row r="588" spans="1:18">
      <c r="A588" s="49"/>
      <c r="B588" s="49"/>
      <c r="C588" s="49"/>
      <c r="D588" s="49"/>
      <c r="E588" s="50"/>
      <c r="F588" s="49"/>
      <c r="G588" s="49"/>
      <c r="H588" s="51"/>
      <c r="I588" s="58"/>
      <c r="J588" s="342"/>
      <c r="K588" s="34"/>
      <c r="L588" s="34"/>
      <c r="M588" s="23"/>
      <c r="N588" s="23"/>
      <c r="Q588" s="13"/>
      <c r="R588" s="13"/>
    </row>
    <row r="589" spans="1:18" s="17" customFormat="1">
      <c r="A589" s="44"/>
      <c r="B589" s="44"/>
      <c r="C589" s="44"/>
      <c r="D589" s="44"/>
      <c r="E589" s="43"/>
      <c r="F589" s="44"/>
      <c r="G589" s="44"/>
      <c r="H589" s="47"/>
      <c r="I589" s="58"/>
      <c r="J589" s="346"/>
      <c r="K589" s="34"/>
      <c r="L589" s="34"/>
      <c r="M589" s="23"/>
      <c r="N589" s="23"/>
      <c r="O589" s="1"/>
      <c r="Q589" s="14"/>
      <c r="R589" s="14"/>
    </row>
    <row r="590" spans="1:18">
      <c r="A590" s="49"/>
      <c r="B590" s="49"/>
      <c r="C590" s="49"/>
      <c r="D590" s="49"/>
      <c r="E590" s="50"/>
      <c r="F590" s="49"/>
      <c r="G590" s="49"/>
      <c r="H590" s="51"/>
      <c r="I590" s="58"/>
      <c r="J590" s="342"/>
      <c r="K590" s="34"/>
      <c r="L590" s="34"/>
      <c r="M590" s="23"/>
      <c r="N590" s="23"/>
      <c r="Q590" s="13"/>
      <c r="R590" s="13"/>
    </row>
    <row r="591" spans="1:18">
      <c r="A591" s="49"/>
      <c r="B591" s="49"/>
      <c r="C591" s="49"/>
      <c r="D591" s="49"/>
      <c r="E591" s="50"/>
      <c r="F591" s="49"/>
      <c r="G591" s="49"/>
      <c r="H591" s="51"/>
      <c r="I591" s="58"/>
      <c r="J591" s="342"/>
      <c r="K591" s="34"/>
      <c r="L591" s="34"/>
      <c r="M591" s="23"/>
      <c r="N591" s="23"/>
      <c r="Q591" s="13"/>
      <c r="R591" s="13"/>
    </row>
    <row r="592" spans="1:18">
      <c r="A592" s="49"/>
      <c r="B592" s="49"/>
      <c r="C592" s="49"/>
      <c r="D592" s="49"/>
      <c r="E592" s="50"/>
      <c r="F592" s="49"/>
      <c r="G592" s="49"/>
      <c r="H592" s="51"/>
      <c r="I592" s="58"/>
      <c r="J592" s="342"/>
      <c r="K592" s="34"/>
      <c r="L592" s="34"/>
      <c r="M592" s="23"/>
      <c r="N592" s="23"/>
      <c r="Q592" s="13"/>
      <c r="R592" s="13"/>
    </row>
    <row r="593" spans="1:18">
      <c r="A593" s="49"/>
      <c r="B593" s="49"/>
      <c r="C593" s="49"/>
      <c r="D593" s="49"/>
      <c r="E593" s="50"/>
      <c r="F593" s="49"/>
      <c r="G593" s="49"/>
      <c r="H593" s="51"/>
      <c r="I593" s="58"/>
      <c r="J593" s="342"/>
      <c r="K593" s="34"/>
      <c r="L593" s="34"/>
      <c r="M593" s="23"/>
      <c r="N593" s="23"/>
      <c r="Q593" s="13"/>
      <c r="R593" s="13"/>
    </row>
    <row r="594" spans="1:18">
      <c r="A594" s="49"/>
      <c r="B594" s="49"/>
      <c r="C594" s="49"/>
      <c r="D594" s="49"/>
      <c r="E594" s="50"/>
      <c r="F594" s="49"/>
      <c r="G594" s="49"/>
      <c r="H594" s="51"/>
      <c r="I594" s="58"/>
      <c r="J594" s="342"/>
      <c r="K594" s="34"/>
      <c r="L594" s="34"/>
      <c r="M594" s="23"/>
      <c r="N594" s="23"/>
      <c r="Q594" s="13"/>
      <c r="R594" s="13"/>
    </row>
    <row r="595" spans="1:18">
      <c r="A595" s="49"/>
      <c r="B595" s="49"/>
      <c r="C595" s="49"/>
      <c r="D595" s="49"/>
      <c r="E595" s="50"/>
      <c r="F595" s="49"/>
      <c r="G595" s="49"/>
      <c r="H595" s="51"/>
      <c r="I595" s="58"/>
      <c r="J595" s="342"/>
      <c r="K595" s="34"/>
      <c r="L595" s="34"/>
      <c r="M595" s="23"/>
      <c r="N595" s="23"/>
      <c r="Q595" s="13"/>
      <c r="R595" s="13"/>
    </row>
    <row r="596" spans="1:18">
      <c r="A596" s="49"/>
      <c r="B596" s="49"/>
      <c r="C596" s="49"/>
      <c r="D596" s="49"/>
      <c r="E596" s="50"/>
      <c r="F596" s="49"/>
      <c r="G596" s="49"/>
      <c r="H596" s="51"/>
      <c r="I596" s="18"/>
      <c r="J596" s="342"/>
      <c r="K596" s="34"/>
      <c r="L596" s="34"/>
      <c r="M596" s="24"/>
      <c r="N596" s="23"/>
      <c r="Q596" s="13"/>
      <c r="R596" s="13"/>
    </row>
    <row r="597" spans="1:18">
      <c r="A597" s="41"/>
      <c r="B597" s="41"/>
      <c r="C597" s="41"/>
      <c r="D597" s="42"/>
      <c r="E597" s="43"/>
      <c r="F597" s="44"/>
      <c r="G597" s="44"/>
      <c r="H597" s="47"/>
      <c r="I597" s="45"/>
      <c r="J597" s="344"/>
      <c r="K597" s="34"/>
      <c r="L597" s="35"/>
      <c r="M597" s="23"/>
      <c r="N597" s="23"/>
      <c r="Q597" s="13"/>
      <c r="R597" s="13"/>
    </row>
    <row r="598" spans="1:18" s="17" customFormat="1">
      <c r="A598" s="49"/>
      <c r="B598" s="49"/>
      <c r="C598" s="49"/>
      <c r="D598" s="49"/>
      <c r="E598" s="50"/>
      <c r="F598" s="49"/>
      <c r="G598" s="49"/>
      <c r="H598" s="51"/>
      <c r="I598" s="58"/>
      <c r="J598" s="346"/>
      <c r="K598" s="34"/>
      <c r="L598" s="34"/>
      <c r="M598" s="23"/>
      <c r="N598" s="23"/>
      <c r="O598" s="1"/>
      <c r="Q598" s="14"/>
      <c r="R598" s="14"/>
    </row>
    <row r="599" spans="1:18" s="17" customFormat="1">
      <c r="A599" s="49"/>
      <c r="B599" s="49"/>
      <c r="C599" s="49"/>
      <c r="D599" s="49"/>
      <c r="E599" s="50"/>
      <c r="F599" s="49"/>
      <c r="G599" s="49"/>
      <c r="H599" s="51"/>
      <c r="I599" s="58"/>
      <c r="J599" s="346"/>
      <c r="K599" s="34"/>
      <c r="L599" s="37"/>
      <c r="M599" s="23"/>
      <c r="N599" s="23"/>
      <c r="O599" s="1"/>
      <c r="Q599" s="14"/>
      <c r="R599" s="14"/>
    </row>
    <row r="600" spans="1:18" s="17" customFormat="1">
      <c r="A600" s="49"/>
      <c r="B600" s="49"/>
      <c r="C600" s="49"/>
      <c r="D600" s="49"/>
      <c r="E600" s="50"/>
      <c r="F600" s="49"/>
      <c r="G600" s="49"/>
      <c r="H600" s="51"/>
      <c r="I600" s="58"/>
      <c r="J600" s="346"/>
      <c r="K600" s="34"/>
      <c r="L600" s="34"/>
      <c r="M600" s="23"/>
      <c r="N600" s="23"/>
      <c r="O600" s="1"/>
      <c r="Q600" s="14"/>
      <c r="R600" s="14"/>
    </row>
    <row r="601" spans="1:18">
      <c r="A601" s="49"/>
      <c r="B601" s="49"/>
      <c r="C601" s="49"/>
      <c r="D601" s="49"/>
      <c r="E601" s="50"/>
      <c r="F601" s="49"/>
      <c r="G601" s="49"/>
      <c r="H601" s="51"/>
      <c r="I601" s="58"/>
      <c r="J601" s="342"/>
      <c r="K601" s="34"/>
      <c r="L601" s="34"/>
      <c r="M601" s="23"/>
      <c r="N601" s="23"/>
      <c r="Q601" s="13"/>
      <c r="R601" s="13"/>
    </row>
    <row r="602" spans="1:18">
      <c r="A602" s="44"/>
      <c r="B602" s="44"/>
      <c r="C602" s="44"/>
      <c r="D602" s="44"/>
      <c r="E602" s="43"/>
      <c r="F602" s="44"/>
      <c r="G602" s="44"/>
      <c r="H602" s="47"/>
      <c r="I602" s="58"/>
      <c r="J602" s="342"/>
      <c r="K602" s="34"/>
      <c r="L602" s="34"/>
      <c r="M602" s="23"/>
      <c r="N602" s="23"/>
      <c r="Q602" s="13"/>
      <c r="R602" s="13"/>
    </row>
    <row r="603" spans="1:18" s="17" customFormat="1">
      <c r="A603" s="44"/>
      <c r="B603" s="44"/>
      <c r="C603" s="44"/>
      <c r="D603" s="44"/>
      <c r="E603" s="43"/>
      <c r="F603" s="44"/>
      <c r="G603" s="44"/>
      <c r="H603" s="47"/>
      <c r="I603" s="58"/>
      <c r="J603" s="346"/>
      <c r="K603" s="34"/>
      <c r="L603" s="34"/>
      <c r="M603" s="23"/>
      <c r="N603" s="23"/>
      <c r="O603" s="1"/>
      <c r="Q603" s="14"/>
      <c r="R603" s="14"/>
    </row>
    <row r="604" spans="1:18">
      <c r="A604" s="49"/>
      <c r="B604" s="49"/>
      <c r="C604" s="49"/>
      <c r="D604" s="49"/>
      <c r="E604" s="50"/>
      <c r="F604" s="49"/>
      <c r="G604" s="49"/>
      <c r="H604" s="51"/>
      <c r="I604" s="58"/>
      <c r="J604" s="342"/>
      <c r="K604" s="34"/>
      <c r="L604" s="34"/>
      <c r="M604" s="23"/>
      <c r="N604" s="23"/>
      <c r="Q604" s="13"/>
      <c r="R604" s="13"/>
    </row>
    <row r="605" spans="1:18">
      <c r="A605" s="49"/>
      <c r="B605" s="49"/>
      <c r="C605" s="49"/>
      <c r="D605" s="49"/>
      <c r="E605" s="50"/>
      <c r="F605" s="49"/>
      <c r="G605" s="49"/>
      <c r="H605" s="51"/>
      <c r="I605" s="58"/>
      <c r="J605" s="342"/>
      <c r="K605" s="34"/>
      <c r="L605" s="34"/>
      <c r="M605" s="23"/>
      <c r="N605" s="23"/>
      <c r="Q605" s="13"/>
      <c r="R605" s="13"/>
    </row>
    <row r="606" spans="1:18">
      <c r="A606" s="49"/>
      <c r="B606" s="49"/>
      <c r="C606" s="49"/>
      <c r="D606" s="49"/>
      <c r="E606" s="50"/>
      <c r="F606" s="49"/>
      <c r="G606" s="49"/>
      <c r="H606" s="51"/>
      <c r="I606" s="58"/>
      <c r="J606" s="342"/>
      <c r="K606" s="34"/>
      <c r="L606" s="34"/>
      <c r="M606" s="23"/>
      <c r="N606" s="23"/>
      <c r="Q606" s="13"/>
      <c r="R606" s="13"/>
    </row>
    <row r="607" spans="1:18">
      <c r="A607" s="44"/>
      <c r="B607" s="44"/>
      <c r="C607" s="44"/>
      <c r="D607" s="44"/>
      <c r="E607" s="43"/>
      <c r="F607" s="44"/>
      <c r="G607" s="44"/>
      <c r="H607" s="47"/>
      <c r="I607" s="58"/>
      <c r="J607" s="342"/>
      <c r="K607" s="34"/>
      <c r="L607" s="34"/>
      <c r="M607" s="23"/>
      <c r="N607" s="23"/>
      <c r="Q607" s="13"/>
      <c r="R607" s="13"/>
    </row>
    <row r="608" spans="1:18">
      <c r="A608" s="49"/>
      <c r="B608" s="49"/>
      <c r="C608" s="49"/>
      <c r="D608" s="49"/>
      <c r="E608" s="50"/>
      <c r="F608" s="49"/>
      <c r="G608" s="49"/>
      <c r="H608" s="51"/>
      <c r="I608" s="58"/>
      <c r="J608" s="342"/>
      <c r="K608" s="34"/>
      <c r="L608" s="34"/>
      <c r="M608" s="23"/>
      <c r="N608" s="23"/>
      <c r="Q608" s="13"/>
      <c r="R608" s="13"/>
    </row>
    <row r="609" spans="1:18">
      <c r="A609" s="49"/>
      <c r="B609" s="49"/>
      <c r="C609" s="49"/>
      <c r="D609" s="49"/>
      <c r="E609" s="50"/>
      <c r="F609" s="49"/>
      <c r="G609" s="49"/>
      <c r="H609" s="51"/>
      <c r="I609" s="58"/>
      <c r="J609" s="342"/>
      <c r="K609" s="34"/>
      <c r="L609" s="34"/>
      <c r="M609" s="23"/>
      <c r="N609" s="23"/>
      <c r="Q609" s="13"/>
      <c r="R609" s="13"/>
    </row>
    <row r="610" spans="1:18" s="17" customFormat="1">
      <c r="A610" s="49"/>
      <c r="B610" s="49"/>
      <c r="C610" s="49"/>
      <c r="D610" s="49"/>
      <c r="E610" s="50"/>
      <c r="F610" s="49"/>
      <c r="G610" s="49"/>
      <c r="H610" s="51"/>
      <c r="I610" s="58"/>
      <c r="J610" s="346"/>
      <c r="K610" s="34"/>
      <c r="L610" s="34"/>
      <c r="M610" s="23"/>
      <c r="N610" s="23"/>
      <c r="O610" s="1"/>
      <c r="Q610" s="14"/>
      <c r="R610" s="14"/>
    </row>
    <row r="611" spans="1:18">
      <c r="A611" s="44"/>
      <c r="B611" s="44"/>
      <c r="C611" s="44"/>
      <c r="D611" s="44"/>
      <c r="E611" s="43"/>
      <c r="F611" s="44"/>
      <c r="G611" s="44"/>
      <c r="H611" s="47"/>
      <c r="I611" s="58"/>
      <c r="J611" s="342"/>
      <c r="K611" s="34"/>
      <c r="L611" s="34"/>
      <c r="M611" s="23"/>
      <c r="N611" s="23"/>
      <c r="Q611" s="13"/>
      <c r="R611" s="13"/>
    </row>
    <row r="612" spans="1:18" s="17" customFormat="1">
      <c r="A612" s="49"/>
      <c r="B612" s="49"/>
      <c r="C612" s="49"/>
      <c r="D612" s="49"/>
      <c r="E612" s="50"/>
      <c r="F612" s="49"/>
      <c r="G612" s="49"/>
      <c r="H612" s="51"/>
      <c r="I612" s="58"/>
      <c r="J612" s="346"/>
      <c r="K612" s="34"/>
      <c r="L612" s="34"/>
      <c r="M612" s="23"/>
      <c r="N612" s="23"/>
      <c r="O612" s="1"/>
      <c r="Q612" s="14"/>
      <c r="R612" s="14"/>
    </row>
    <row r="613" spans="1:18">
      <c r="A613" s="49"/>
      <c r="B613" s="49"/>
      <c r="C613" s="49"/>
      <c r="D613" s="49"/>
      <c r="E613" s="50"/>
      <c r="F613" s="49"/>
      <c r="G613" s="49"/>
      <c r="H613" s="51"/>
      <c r="I613" s="58"/>
      <c r="J613" s="342"/>
      <c r="K613" s="34"/>
      <c r="L613" s="34"/>
      <c r="M613" s="23"/>
      <c r="N613" s="23"/>
      <c r="Q613" s="13"/>
      <c r="R613" s="13"/>
    </row>
    <row r="614" spans="1:18" s="17" customFormat="1">
      <c r="A614" s="49"/>
      <c r="B614" s="49"/>
      <c r="C614" s="49"/>
      <c r="D614" s="49"/>
      <c r="E614" s="50"/>
      <c r="F614" s="49"/>
      <c r="G614" s="49"/>
      <c r="H614" s="51"/>
      <c r="I614" s="58"/>
      <c r="J614" s="346"/>
      <c r="K614" s="34"/>
      <c r="L614" s="34"/>
      <c r="M614" s="23"/>
      <c r="N614" s="23"/>
      <c r="O614" s="1"/>
      <c r="Q614" s="14"/>
      <c r="R614" s="14"/>
    </row>
    <row r="615" spans="1:18">
      <c r="A615" s="49"/>
      <c r="B615" s="49"/>
      <c r="C615" s="49"/>
      <c r="D615" s="49"/>
      <c r="E615" s="50"/>
      <c r="F615" s="49"/>
      <c r="G615" s="49"/>
      <c r="H615" s="51"/>
      <c r="I615" s="58"/>
      <c r="J615" s="342"/>
      <c r="K615" s="34"/>
      <c r="L615" s="34"/>
      <c r="M615" s="23"/>
      <c r="N615" s="23"/>
      <c r="Q615" s="13"/>
      <c r="R615" s="13"/>
    </row>
    <row r="616" spans="1:18">
      <c r="A616" s="49"/>
      <c r="B616" s="49"/>
      <c r="C616" s="49"/>
      <c r="D616" s="49"/>
      <c r="E616" s="50"/>
      <c r="F616" s="49"/>
      <c r="G616" s="49"/>
      <c r="H616" s="51"/>
      <c r="I616" s="58"/>
      <c r="J616" s="342"/>
      <c r="K616" s="34"/>
      <c r="L616" s="34"/>
      <c r="M616" s="23"/>
      <c r="N616" s="23"/>
      <c r="Q616" s="13"/>
      <c r="R616" s="13"/>
    </row>
    <row r="617" spans="1:18" s="17" customFormat="1">
      <c r="A617" s="49"/>
      <c r="B617" s="49"/>
      <c r="C617" s="49"/>
      <c r="D617" s="49"/>
      <c r="E617" s="50"/>
      <c r="F617" s="49"/>
      <c r="G617" s="49"/>
      <c r="H617" s="51"/>
      <c r="I617" s="58"/>
      <c r="J617" s="346"/>
      <c r="K617" s="34"/>
      <c r="L617" s="34"/>
      <c r="M617" s="23"/>
      <c r="N617" s="23"/>
      <c r="O617" s="1"/>
      <c r="Q617" s="14"/>
      <c r="R617" s="14"/>
    </row>
    <row r="618" spans="1:18" s="17" customFormat="1">
      <c r="A618" s="49"/>
      <c r="B618" s="49"/>
      <c r="C618" s="49"/>
      <c r="D618" s="49"/>
      <c r="E618" s="50"/>
      <c r="F618" s="49"/>
      <c r="G618" s="49"/>
      <c r="H618" s="51"/>
      <c r="I618" s="18"/>
      <c r="J618" s="346"/>
      <c r="K618" s="34"/>
      <c r="L618" s="34"/>
      <c r="M618" s="23"/>
      <c r="N618" s="23"/>
      <c r="O618" s="1"/>
      <c r="Q618" s="14"/>
      <c r="R618" s="14"/>
    </row>
    <row r="619" spans="1:18">
      <c r="A619" s="41"/>
      <c r="B619" s="41"/>
      <c r="C619" s="41"/>
      <c r="D619" s="42"/>
      <c r="E619" s="43"/>
      <c r="F619" s="44"/>
      <c r="G619" s="44"/>
      <c r="H619" s="47"/>
      <c r="I619" s="45"/>
      <c r="J619" s="342"/>
      <c r="K619" s="34"/>
      <c r="L619" s="34"/>
      <c r="M619" s="23"/>
      <c r="N619" s="23"/>
      <c r="Q619" s="13"/>
      <c r="R619" s="13"/>
    </row>
    <row r="620" spans="1:18">
      <c r="A620" s="44"/>
      <c r="B620" s="44"/>
      <c r="C620" s="44"/>
      <c r="D620" s="44"/>
      <c r="E620" s="43"/>
      <c r="F620" s="44"/>
      <c r="G620" s="44"/>
      <c r="H620" s="47"/>
      <c r="I620" s="58"/>
      <c r="J620" s="342"/>
      <c r="K620" s="34"/>
      <c r="L620" s="34"/>
      <c r="M620" s="23"/>
      <c r="N620" s="23"/>
      <c r="Q620" s="13"/>
      <c r="R620" s="13"/>
    </row>
    <row r="621" spans="1:18">
      <c r="A621" s="44"/>
      <c r="B621" s="44"/>
      <c r="C621" s="44"/>
      <c r="D621" s="44"/>
      <c r="E621" s="43"/>
      <c r="F621" s="44"/>
      <c r="G621" s="44"/>
      <c r="H621" s="47"/>
      <c r="I621" s="45"/>
      <c r="J621" s="342"/>
      <c r="K621" s="34"/>
      <c r="L621" s="34"/>
      <c r="M621" s="23"/>
      <c r="N621" s="23"/>
      <c r="Q621" s="13"/>
      <c r="R621" s="13"/>
    </row>
    <row r="622" spans="1:18">
      <c r="A622" s="44"/>
      <c r="B622" s="44"/>
      <c r="C622" s="44"/>
      <c r="D622" s="44"/>
      <c r="E622" s="43"/>
      <c r="F622" s="44"/>
      <c r="G622" s="44"/>
      <c r="H622" s="47"/>
      <c r="I622" s="45"/>
      <c r="J622" s="342"/>
      <c r="K622" s="34"/>
      <c r="L622" s="34"/>
      <c r="M622" s="23"/>
      <c r="N622" s="23"/>
      <c r="Q622" s="13"/>
      <c r="R622" s="13"/>
    </row>
    <row r="623" spans="1:18">
      <c r="A623" s="49"/>
      <c r="B623" s="49"/>
      <c r="C623" s="49"/>
      <c r="D623" s="49"/>
      <c r="E623" s="50"/>
      <c r="F623" s="49"/>
      <c r="G623" s="49"/>
      <c r="H623" s="51"/>
      <c r="I623" s="58"/>
      <c r="J623" s="342"/>
      <c r="K623" s="34"/>
      <c r="L623" s="34"/>
      <c r="M623" s="23"/>
      <c r="N623" s="23"/>
      <c r="Q623" s="13"/>
      <c r="R623" s="13"/>
    </row>
    <row r="624" spans="1:18">
      <c r="A624" s="49"/>
      <c r="B624" s="49"/>
      <c r="C624" s="49"/>
      <c r="D624" s="49"/>
      <c r="E624" s="50"/>
      <c r="F624" s="49"/>
      <c r="G624" s="49"/>
      <c r="H624" s="51"/>
      <c r="I624" s="58"/>
      <c r="J624" s="342"/>
      <c r="K624" s="34"/>
      <c r="L624" s="34"/>
      <c r="M624" s="23"/>
      <c r="N624" s="23"/>
      <c r="Q624" s="13"/>
      <c r="R624" s="13"/>
    </row>
    <row r="625" spans="1:18">
      <c r="A625" s="44"/>
      <c r="B625" s="44"/>
      <c r="C625" s="44"/>
      <c r="D625" s="44"/>
      <c r="E625" s="43"/>
      <c r="F625" s="44"/>
      <c r="G625" s="44"/>
      <c r="H625" s="47"/>
      <c r="I625" s="58"/>
      <c r="J625" s="342"/>
      <c r="K625" s="34"/>
      <c r="L625" s="34"/>
      <c r="M625" s="23"/>
      <c r="N625" s="23"/>
      <c r="Q625" s="13"/>
      <c r="R625" s="13"/>
    </row>
    <row r="626" spans="1:18">
      <c r="A626" s="49"/>
      <c r="B626" s="49"/>
      <c r="C626" s="49"/>
      <c r="D626" s="49"/>
      <c r="E626" s="50"/>
      <c r="F626" s="49"/>
      <c r="G626" s="49"/>
      <c r="H626" s="51"/>
      <c r="I626" s="58"/>
      <c r="J626" s="342"/>
      <c r="K626" s="34"/>
      <c r="L626" s="34"/>
      <c r="M626" s="23"/>
      <c r="N626" s="23"/>
      <c r="Q626" s="13"/>
      <c r="R626" s="13"/>
    </row>
    <row r="627" spans="1:18" s="17" customFormat="1">
      <c r="A627" s="49"/>
      <c r="B627" s="49"/>
      <c r="C627" s="49"/>
      <c r="D627" s="49"/>
      <c r="E627" s="50"/>
      <c r="F627" s="49"/>
      <c r="G627" s="49"/>
      <c r="H627" s="51"/>
      <c r="I627" s="58"/>
      <c r="J627" s="346"/>
      <c r="K627" s="34"/>
      <c r="L627" s="34"/>
      <c r="M627" s="23"/>
      <c r="N627" s="23"/>
      <c r="O627" s="1"/>
      <c r="Q627" s="14"/>
      <c r="R627" s="14"/>
    </row>
    <row r="628" spans="1:18" s="17" customFormat="1">
      <c r="A628" s="49"/>
      <c r="B628" s="49"/>
      <c r="C628" s="49"/>
      <c r="D628" s="49"/>
      <c r="E628" s="50"/>
      <c r="F628" s="49"/>
      <c r="G628" s="49"/>
      <c r="H628" s="51"/>
      <c r="I628" s="58"/>
      <c r="J628" s="346"/>
      <c r="K628" s="34"/>
      <c r="L628" s="34"/>
      <c r="M628" s="23"/>
      <c r="N628" s="23"/>
      <c r="O628" s="1"/>
      <c r="Q628" s="14"/>
      <c r="R628" s="14"/>
    </row>
    <row r="629" spans="1:18" s="17" customFormat="1">
      <c r="A629" s="49"/>
      <c r="B629" s="49"/>
      <c r="C629" s="49"/>
      <c r="D629" s="49"/>
      <c r="E629" s="50"/>
      <c r="F629" s="49"/>
      <c r="G629" s="49"/>
      <c r="H629" s="51"/>
      <c r="I629" s="58"/>
      <c r="J629" s="346"/>
      <c r="K629" s="34"/>
      <c r="L629" s="34"/>
      <c r="M629" s="23"/>
      <c r="N629" s="23"/>
      <c r="O629" s="1"/>
      <c r="Q629" s="14"/>
      <c r="R629" s="14"/>
    </row>
    <row r="630" spans="1:18" s="17" customFormat="1">
      <c r="A630" s="49"/>
      <c r="B630" s="49"/>
      <c r="C630" s="49"/>
      <c r="D630" s="49"/>
      <c r="E630" s="50"/>
      <c r="F630" s="49"/>
      <c r="G630" s="49"/>
      <c r="H630" s="51"/>
      <c r="I630" s="58"/>
      <c r="J630" s="346"/>
      <c r="K630" s="34"/>
      <c r="L630" s="34"/>
      <c r="M630" s="23"/>
      <c r="N630" s="23"/>
      <c r="O630" s="1"/>
      <c r="Q630" s="14"/>
      <c r="R630" s="14"/>
    </row>
    <row r="631" spans="1:18" s="17" customFormat="1">
      <c r="A631" s="49"/>
      <c r="B631" s="49"/>
      <c r="C631" s="49"/>
      <c r="D631" s="49"/>
      <c r="E631" s="50"/>
      <c r="F631" s="49"/>
      <c r="G631" s="49"/>
      <c r="H631" s="51"/>
      <c r="I631" s="58"/>
      <c r="J631" s="346"/>
      <c r="K631" s="34"/>
      <c r="L631" s="34"/>
      <c r="M631" s="23"/>
      <c r="N631" s="23"/>
      <c r="O631" s="1"/>
      <c r="Q631" s="14"/>
      <c r="R631" s="14"/>
    </row>
    <row r="632" spans="1:18">
      <c r="A632" s="44"/>
      <c r="B632" s="44"/>
      <c r="C632" s="44"/>
      <c r="D632" s="44"/>
      <c r="E632" s="43"/>
      <c r="F632" s="44"/>
      <c r="G632" s="44"/>
      <c r="H632" s="47"/>
      <c r="I632" s="58"/>
      <c r="J632" s="342"/>
      <c r="K632" s="34"/>
      <c r="L632" s="34"/>
      <c r="M632" s="23"/>
      <c r="N632" s="23"/>
      <c r="Q632" s="13"/>
      <c r="R632" s="13"/>
    </row>
    <row r="633" spans="1:18" s="17" customFormat="1">
      <c r="A633" s="49"/>
      <c r="B633" s="49"/>
      <c r="C633" s="49"/>
      <c r="D633" s="49"/>
      <c r="E633" s="50"/>
      <c r="F633" s="49"/>
      <c r="G633" s="49"/>
      <c r="H633" s="51"/>
      <c r="I633" s="58"/>
      <c r="J633" s="346"/>
      <c r="K633" s="34"/>
      <c r="L633" s="34"/>
      <c r="M633" s="23"/>
      <c r="N633" s="23"/>
      <c r="O633" s="1"/>
      <c r="Q633" s="14"/>
      <c r="R633" s="14"/>
    </row>
    <row r="634" spans="1:18" s="17" customFormat="1">
      <c r="A634" s="44"/>
      <c r="B634" s="44"/>
      <c r="C634" s="44"/>
      <c r="D634" s="44"/>
      <c r="E634" s="43"/>
      <c r="F634" s="44"/>
      <c r="G634" s="44"/>
      <c r="H634" s="47"/>
      <c r="I634" s="58"/>
      <c r="J634" s="346"/>
      <c r="K634" s="34"/>
      <c r="L634" s="34"/>
      <c r="M634" s="23"/>
      <c r="N634" s="23"/>
      <c r="O634" s="1"/>
      <c r="Q634" s="14"/>
      <c r="R634" s="14"/>
    </row>
    <row r="635" spans="1:18">
      <c r="A635" s="49"/>
      <c r="B635" s="49"/>
      <c r="C635" s="49"/>
      <c r="D635" s="49"/>
      <c r="E635" s="50"/>
      <c r="F635" s="49"/>
      <c r="G635" s="49"/>
      <c r="H635" s="51"/>
      <c r="I635" s="58"/>
      <c r="J635" s="342"/>
      <c r="K635" s="34"/>
      <c r="L635" s="34"/>
      <c r="M635" s="23"/>
      <c r="N635" s="23"/>
      <c r="Q635" s="13"/>
      <c r="R635" s="13"/>
    </row>
    <row r="636" spans="1:18" s="17" customFormat="1">
      <c r="A636" s="44"/>
      <c r="B636" s="44"/>
      <c r="C636" s="44"/>
      <c r="D636" s="44"/>
      <c r="E636" s="43"/>
      <c r="F636" s="44"/>
      <c r="G636" s="44"/>
      <c r="H636" s="47"/>
      <c r="I636" s="58"/>
      <c r="J636" s="346"/>
      <c r="K636" s="34"/>
      <c r="L636" s="34"/>
      <c r="M636" s="23"/>
      <c r="N636" s="23"/>
      <c r="O636" s="1"/>
      <c r="Q636" s="14"/>
      <c r="R636" s="14"/>
    </row>
    <row r="637" spans="1:18">
      <c r="A637" s="49"/>
      <c r="B637" s="49"/>
      <c r="C637" s="49"/>
      <c r="D637" s="49"/>
      <c r="E637" s="50"/>
      <c r="F637" s="49"/>
      <c r="G637" s="49"/>
      <c r="H637" s="51"/>
      <c r="I637" s="58"/>
      <c r="J637" s="342"/>
      <c r="K637" s="34"/>
      <c r="L637" s="34"/>
      <c r="M637" s="23"/>
      <c r="N637" s="23"/>
      <c r="Q637" s="13"/>
      <c r="R637" s="13"/>
    </row>
    <row r="638" spans="1:18" s="17" customFormat="1">
      <c r="A638" s="49"/>
      <c r="B638" s="49"/>
      <c r="C638" s="49"/>
      <c r="D638" s="49"/>
      <c r="E638" s="50"/>
      <c r="F638" s="49"/>
      <c r="G638" s="49"/>
      <c r="H638" s="51"/>
      <c r="I638" s="58"/>
      <c r="J638" s="346"/>
      <c r="K638" s="34"/>
      <c r="L638" s="34"/>
      <c r="M638" s="23"/>
      <c r="N638" s="23"/>
      <c r="O638" s="1"/>
      <c r="Q638" s="14"/>
      <c r="R638" s="14"/>
    </row>
    <row r="639" spans="1:18">
      <c r="A639" s="44"/>
      <c r="B639" s="44"/>
      <c r="C639" s="44"/>
      <c r="D639" s="44"/>
      <c r="E639" s="43"/>
      <c r="F639" s="44"/>
      <c r="G639" s="44"/>
      <c r="H639" s="47"/>
      <c r="I639" s="58"/>
      <c r="J639" s="342"/>
      <c r="K639" s="34"/>
      <c r="L639" s="34"/>
      <c r="M639" s="23"/>
      <c r="N639" s="23"/>
      <c r="Q639" s="13"/>
      <c r="R639" s="13"/>
    </row>
    <row r="640" spans="1:18">
      <c r="A640" s="44"/>
      <c r="B640" s="44"/>
      <c r="C640" s="44"/>
      <c r="D640" s="44"/>
      <c r="E640" s="43"/>
      <c r="F640" s="44"/>
      <c r="G640" s="44"/>
      <c r="H640" s="47"/>
      <c r="I640" s="58"/>
      <c r="J640" s="342"/>
      <c r="K640" s="34"/>
      <c r="L640" s="34"/>
      <c r="M640" s="23"/>
      <c r="N640" s="23"/>
      <c r="Q640" s="13"/>
      <c r="R640" s="13"/>
    </row>
    <row r="641" spans="1:18">
      <c r="A641" s="49"/>
      <c r="B641" s="49"/>
      <c r="C641" s="49"/>
      <c r="D641" s="49"/>
      <c r="E641" s="50"/>
      <c r="F641" s="49"/>
      <c r="G641" s="49"/>
      <c r="H641" s="51"/>
      <c r="I641" s="58"/>
      <c r="J641" s="342"/>
      <c r="K641" s="34"/>
      <c r="L641" s="34"/>
      <c r="M641" s="23"/>
      <c r="N641" s="23"/>
      <c r="Q641" s="13"/>
      <c r="R641" s="13"/>
    </row>
    <row r="642" spans="1:18">
      <c r="A642" s="49"/>
      <c r="B642" s="49"/>
      <c r="C642" s="49"/>
      <c r="D642" s="49"/>
      <c r="E642" s="50"/>
      <c r="F642" s="49"/>
      <c r="G642" s="49"/>
      <c r="H642" s="51"/>
      <c r="I642" s="58"/>
      <c r="J642" s="342"/>
      <c r="K642" s="34"/>
      <c r="L642" s="34"/>
      <c r="M642" s="23"/>
      <c r="N642" s="23"/>
      <c r="Q642" s="13"/>
      <c r="R642" s="13"/>
    </row>
    <row r="643" spans="1:18">
      <c r="A643" s="49"/>
      <c r="B643" s="49"/>
      <c r="C643" s="49"/>
      <c r="D643" s="49"/>
      <c r="E643" s="50"/>
      <c r="F643" s="49"/>
      <c r="G643" s="49"/>
      <c r="H643" s="51"/>
      <c r="I643" s="58"/>
      <c r="J643" s="342"/>
      <c r="K643" s="34"/>
      <c r="L643" s="34"/>
      <c r="M643" s="23"/>
      <c r="N643" s="23"/>
      <c r="Q643" s="13"/>
      <c r="R643" s="13"/>
    </row>
    <row r="644" spans="1:18" s="17" customFormat="1">
      <c r="A644" s="49"/>
      <c r="B644" s="49"/>
      <c r="C644" s="49"/>
      <c r="D644" s="49"/>
      <c r="E644" s="50"/>
      <c r="F644" s="49"/>
      <c r="G644" s="49"/>
      <c r="H644" s="51"/>
      <c r="I644" s="58"/>
      <c r="J644" s="346"/>
      <c r="K644" s="34"/>
      <c r="L644" s="34"/>
      <c r="M644" s="23"/>
      <c r="N644" s="23"/>
      <c r="O644" s="1"/>
      <c r="Q644" s="14"/>
      <c r="R644" s="14"/>
    </row>
    <row r="645" spans="1:18" s="17" customFormat="1">
      <c r="A645" s="49"/>
      <c r="B645" s="49"/>
      <c r="C645" s="49"/>
      <c r="D645" s="49"/>
      <c r="E645" s="50"/>
      <c r="F645" s="49"/>
      <c r="G645" s="49"/>
      <c r="H645" s="51"/>
      <c r="I645" s="58"/>
      <c r="J645" s="346"/>
      <c r="K645" s="34"/>
      <c r="L645" s="34"/>
      <c r="M645" s="23"/>
      <c r="N645" s="23"/>
      <c r="O645" s="1"/>
      <c r="Q645" s="14"/>
      <c r="R645" s="14"/>
    </row>
    <row r="646" spans="1:18" s="17" customFormat="1">
      <c r="A646" s="49"/>
      <c r="B646" s="49"/>
      <c r="C646" s="49"/>
      <c r="D646" s="49"/>
      <c r="E646" s="50"/>
      <c r="F646" s="49"/>
      <c r="G646" s="49"/>
      <c r="H646" s="51"/>
      <c r="I646" s="58"/>
      <c r="J646" s="346"/>
      <c r="K646" s="34"/>
      <c r="L646" s="34"/>
      <c r="M646" s="23"/>
      <c r="N646" s="23"/>
      <c r="O646" s="1"/>
      <c r="Q646" s="14"/>
      <c r="R646" s="14"/>
    </row>
    <row r="647" spans="1:18">
      <c r="A647" s="49"/>
      <c r="B647" s="49"/>
      <c r="C647" s="49"/>
      <c r="D647" s="49"/>
      <c r="E647" s="50"/>
      <c r="F647" s="49"/>
      <c r="G647" s="49"/>
      <c r="H647" s="51"/>
      <c r="I647" s="58"/>
      <c r="J647" s="342"/>
      <c r="K647" s="34"/>
      <c r="L647" s="34"/>
      <c r="M647" s="23"/>
      <c r="N647" s="23"/>
      <c r="Q647" s="13"/>
      <c r="R647" s="13"/>
    </row>
    <row r="648" spans="1:18" s="17" customFormat="1">
      <c r="A648" s="49"/>
      <c r="B648" s="49"/>
      <c r="C648" s="49"/>
      <c r="D648" s="49"/>
      <c r="E648" s="50"/>
      <c r="F648" s="49"/>
      <c r="G648" s="49"/>
      <c r="H648" s="51"/>
      <c r="I648" s="58"/>
      <c r="J648" s="346"/>
      <c r="K648" s="34"/>
      <c r="L648" s="34"/>
      <c r="M648" s="23"/>
      <c r="N648" s="23"/>
      <c r="O648" s="1"/>
      <c r="Q648" s="14"/>
      <c r="R648" s="14"/>
    </row>
    <row r="649" spans="1:18">
      <c r="A649" s="44"/>
      <c r="B649" s="44"/>
      <c r="C649" s="44"/>
      <c r="D649" s="44"/>
      <c r="E649" s="43"/>
      <c r="F649" s="44"/>
      <c r="G649" s="44"/>
      <c r="H649" s="47"/>
      <c r="I649" s="58"/>
      <c r="J649" s="342"/>
      <c r="K649" s="34"/>
      <c r="L649" s="34"/>
      <c r="M649" s="23"/>
      <c r="N649" s="23"/>
      <c r="Q649" s="13"/>
      <c r="R649" s="13"/>
    </row>
    <row r="650" spans="1:18" s="17" customFormat="1">
      <c r="A650" s="44"/>
      <c r="B650" s="44"/>
      <c r="C650" s="44"/>
      <c r="D650" s="44"/>
      <c r="E650" s="43"/>
      <c r="F650" s="44"/>
      <c r="G650" s="44"/>
      <c r="H650" s="47"/>
      <c r="I650" s="58"/>
      <c r="J650" s="346"/>
      <c r="K650" s="34"/>
      <c r="L650" s="34"/>
      <c r="M650" s="23"/>
      <c r="N650" s="23"/>
      <c r="O650" s="1"/>
      <c r="Q650" s="14"/>
      <c r="R650" s="14"/>
    </row>
    <row r="651" spans="1:18" s="17" customFormat="1">
      <c r="A651" s="44"/>
      <c r="B651" s="44"/>
      <c r="C651" s="44"/>
      <c r="D651" s="44"/>
      <c r="E651" s="43"/>
      <c r="F651" s="44"/>
      <c r="G651" s="44"/>
      <c r="H651" s="47"/>
      <c r="I651" s="58"/>
      <c r="J651" s="346"/>
      <c r="K651" s="34"/>
      <c r="L651" s="34"/>
      <c r="M651" s="23"/>
      <c r="N651" s="23"/>
      <c r="O651" s="1"/>
      <c r="Q651" s="14"/>
      <c r="R651" s="14"/>
    </row>
    <row r="652" spans="1:18">
      <c r="A652" s="44"/>
      <c r="B652" s="44"/>
      <c r="C652" s="44"/>
      <c r="D652" s="44"/>
      <c r="E652" s="43"/>
      <c r="F652" s="44"/>
      <c r="G652" s="44"/>
      <c r="H652" s="47"/>
      <c r="I652" s="58"/>
      <c r="J652" s="342"/>
      <c r="K652" s="34"/>
      <c r="L652" s="34"/>
      <c r="M652" s="23"/>
      <c r="N652" s="23"/>
      <c r="Q652" s="13"/>
      <c r="R652" s="13"/>
    </row>
    <row r="653" spans="1:18">
      <c r="A653" s="44"/>
      <c r="B653" s="44"/>
      <c r="C653" s="44"/>
      <c r="D653" s="44"/>
      <c r="E653" s="43"/>
      <c r="F653" s="44"/>
      <c r="G653" s="44"/>
      <c r="H653" s="47"/>
      <c r="I653" s="58"/>
      <c r="J653" s="342"/>
      <c r="K653" s="34"/>
      <c r="L653" s="34"/>
      <c r="M653" s="23"/>
      <c r="N653" s="23"/>
      <c r="Q653" s="13"/>
      <c r="R653" s="13"/>
    </row>
    <row r="654" spans="1:18">
      <c r="A654" s="49"/>
      <c r="B654" s="49"/>
      <c r="C654" s="49"/>
      <c r="D654" s="49"/>
      <c r="E654" s="50"/>
      <c r="F654" s="49"/>
      <c r="G654" s="49"/>
      <c r="H654" s="51"/>
      <c r="I654" s="58"/>
      <c r="J654" s="342"/>
      <c r="K654" s="34"/>
      <c r="L654" s="34"/>
      <c r="M654" s="23"/>
      <c r="N654" s="23"/>
      <c r="Q654" s="13"/>
      <c r="R654" s="13"/>
    </row>
    <row r="655" spans="1:18" s="17" customFormat="1">
      <c r="A655" s="44"/>
      <c r="B655" s="44"/>
      <c r="C655" s="44"/>
      <c r="D655" s="44"/>
      <c r="E655" s="43"/>
      <c r="F655" s="44"/>
      <c r="G655" s="44"/>
      <c r="H655" s="47"/>
      <c r="I655" s="58"/>
      <c r="J655" s="346"/>
      <c r="K655" s="34"/>
      <c r="L655" s="34"/>
      <c r="M655" s="23"/>
      <c r="N655" s="23"/>
      <c r="O655" s="1"/>
      <c r="Q655" s="14"/>
      <c r="R655" s="14"/>
    </row>
    <row r="656" spans="1:18" s="17" customFormat="1">
      <c r="A656" s="44"/>
      <c r="B656" s="44"/>
      <c r="C656" s="44"/>
      <c r="D656" s="44"/>
      <c r="E656" s="43"/>
      <c r="F656" s="44"/>
      <c r="G656" s="44"/>
      <c r="H656" s="47"/>
      <c r="I656" s="58"/>
      <c r="J656" s="346"/>
      <c r="K656" s="34"/>
      <c r="L656" s="34"/>
      <c r="M656" s="23"/>
      <c r="N656" s="23"/>
      <c r="O656" s="1"/>
      <c r="Q656" s="14"/>
      <c r="R656" s="14"/>
    </row>
    <row r="657" spans="1:18">
      <c r="A657" s="49"/>
      <c r="B657" s="49"/>
      <c r="C657" s="49"/>
      <c r="D657" s="49"/>
      <c r="E657" s="50"/>
      <c r="F657" s="49"/>
      <c r="G657" s="49"/>
      <c r="H657" s="51"/>
      <c r="I657" s="58"/>
      <c r="J657" s="342"/>
      <c r="K657" s="34"/>
      <c r="L657" s="34"/>
      <c r="M657" s="23"/>
      <c r="N657" s="23"/>
      <c r="Q657" s="13"/>
      <c r="R657" s="13"/>
    </row>
    <row r="658" spans="1:18">
      <c r="A658" s="44"/>
      <c r="B658" s="44"/>
      <c r="C658" s="44"/>
      <c r="D658" s="44"/>
      <c r="E658" s="43"/>
      <c r="F658" s="44"/>
      <c r="G658" s="44"/>
      <c r="H658" s="47"/>
      <c r="I658" s="58"/>
      <c r="J658" s="342"/>
      <c r="K658" s="34"/>
      <c r="L658" s="34"/>
      <c r="M658" s="23"/>
      <c r="N658" s="23"/>
      <c r="Q658" s="13"/>
      <c r="R658" s="13"/>
    </row>
    <row r="659" spans="1:18">
      <c r="A659" s="49"/>
      <c r="B659" s="49"/>
      <c r="C659" s="49"/>
      <c r="D659" s="49"/>
      <c r="E659" s="50"/>
      <c r="F659" s="49"/>
      <c r="G659" s="49"/>
      <c r="H659" s="51"/>
      <c r="I659" s="58"/>
      <c r="J659" s="342"/>
      <c r="K659" s="34"/>
      <c r="L659" s="34"/>
      <c r="M659" s="23"/>
      <c r="N659" s="23"/>
      <c r="Q659" s="13"/>
      <c r="R659" s="13"/>
    </row>
    <row r="660" spans="1:18">
      <c r="A660" s="44"/>
      <c r="B660" s="44"/>
      <c r="C660" s="44"/>
      <c r="D660" s="44"/>
      <c r="E660" s="43"/>
      <c r="F660" s="44"/>
      <c r="G660" s="44"/>
      <c r="H660" s="47"/>
      <c r="I660" s="58"/>
      <c r="J660" s="342"/>
      <c r="K660" s="34"/>
      <c r="L660" s="34"/>
      <c r="M660" s="23"/>
      <c r="N660" s="23"/>
      <c r="Q660" s="13"/>
      <c r="R660" s="13"/>
    </row>
    <row r="661" spans="1:18">
      <c r="A661" s="49"/>
      <c r="B661" s="49"/>
      <c r="C661" s="49"/>
      <c r="D661" s="49"/>
      <c r="E661" s="50"/>
      <c r="F661" s="49"/>
      <c r="G661" s="49"/>
      <c r="H661" s="51"/>
      <c r="I661" s="58"/>
      <c r="J661" s="342"/>
      <c r="K661" s="34"/>
      <c r="L661" s="34"/>
      <c r="M661" s="23"/>
      <c r="N661" s="23"/>
      <c r="Q661" s="13"/>
      <c r="R661" s="13"/>
    </row>
    <row r="662" spans="1:18">
      <c r="A662" s="49"/>
      <c r="B662" s="49"/>
      <c r="C662" s="49"/>
      <c r="D662" s="49"/>
      <c r="E662" s="50"/>
      <c r="F662" s="49"/>
      <c r="G662" s="49"/>
      <c r="H662" s="51"/>
      <c r="I662" s="58"/>
      <c r="J662" s="342"/>
      <c r="K662" s="34"/>
      <c r="L662" s="34"/>
      <c r="M662" s="23"/>
      <c r="N662" s="23"/>
      <c r="Q662" s="13"/>
      <c r="R662" s="13"/>
    </row>
    <row r="663" spans="1:18">
      <c r="A663" s="49"/>
      <c r="B663" s="49"/>
      <c r="C663" s="49"/>
      <c r="D663" s="49"/>
      <c r="E663" s="50"/>
      <c r="F663" s="49"/>
      <c r="G663" s="49"/>
      <c r="H663" s="51"/>
      <c r="I663" s="58"/>
      <c r="J663" s="342"/>
      <c r="K663" s="34"/>
      <c r="L663" s="34"/>
      <c r="M663" s="23"/>
      <c r="N663" s="23"/>
      <c r="Q663" s="13"/>
      <c r="R663" s="13"/>
    </row>
    <row r="664" spans="1:18">
      <c r="A664" s="49"/>
      <c r="B664" s="49"/>
      <c r="C664" s="49"/>
      <c r="D664" s="49"/>
      <c r="E664" s="50"/>
      <c r="F664" s="49"/>
      <c r="G664" s="49"/>
      <c r="H664" s="51"/>
      <c r="I664" s="58"/>
      <c r="J664" s="342"/>
      <c r="K664" s="34"/>
      <c r="L664" s="34"/>
      <c r="M664" s="23"/>
      <c r="N664" s="23"/>
      <c r="Q664" s="13"/>
      <c r="R664" s="13"/>
    </row>
    <row r="665" spans="1:18">
      <c r="A665" s="49"/>
      <c r="B665" s="49"/>
      <c r="C665" s="49"/>
      <c r="D665" s="49"/>
      <c r="E665" s="50"/>
      <c r="F665" s="49"/>
      <c r="G665" s="49"/>
      <c r="H665" s="51"/>
      <c r="I665" s="58"/>
      <c r="J665" s="342"/>
      <c r="K665" s="34"/>
      <c r="L665" s="34"/>
      <c r="M665" s="23"/>
      <c r="N665" s="23"/>
      <c r="Q665" s="13"/>
      <c r="R665" s="13"/>
    </row>
    <row r="666" spans="1:18">
      <c r="A666" s="44"/>
      <c r="B666" s="44"/>
      <c r="C666" s="44"/>
      <c r="D666" s="44"/>
      <c r="E666" s="43"/>
      <c r="F666" s="44"/>
      <c r="G666" s="44"/>
      <c r="H666" s="47"/>
      <c r="I666" s="58"/>
      <c r="J666" s="342"/>
      <c r="K666" s="34"/>
      <c r="L666" s="34"/>
      <c r="M666" s="23"/>
      <c r="N666" s="23"/>
      <c r="Q666" s="13"/>
      <c r="R666" s="13"/>
    </row>
    <row r="667" spans="1:18">
      <c r="A667" s="44"/>
      <c r="B667" s="44"/>
      <c r="C667" s="44"/>
      <c r="D667" s="44"/>
      <c r="E667" s="43"/>
      <c r="F667" s="44"/>
      <c r="G667" s="44"/>
      <c r="H667" s="47"/>
      <c r="I667" s="58"/>
      <c r="J667" s="342"/>
      <c r="K667" s="34"/>
      <c r="L667" s="34"/>
      <c r="M667" s="23"/>
      <c r="N667" s="23"/>
      <c r="Q667" s="13"/>
      <c r="R667" s="13"/>
    </row>
    <row r="668" spans="1:18">
      <c r="A668" s="44"/>
      <c r="B668" s="44"/>
      <c r="C668" s="44"/>
      <c r="D668" s="44"/>
      <c r="E668" s="43"/>
      <c r="F668" s="44"/>
      <c r="G668" s="44"/>
      <c r="H668" s="47"/>
      <c r="I668" s="58"/>
      <c r="J668" s="342"/>
      <c r="K668" s="34"/>
      <c r="L668" s="34"/>
      <c r="M668" s="23"/>
      <c r="N668" s="23"/>
      <c r="Q668" s="13"/>
      <c r="R668" s="13"/>
    </row>
    <row r="669" spans="1:18">
      <c r="A669" s="49"/>
      <c r="B669" s="49"/>
      <c r="C669" s="49"/>
      <c r="D669" s="49"/>
      <c r="E669" s="50"/>
      <c r="F669" s="49"/>
      <c r="G669" s="49"/>
      <c r="H669" s="51"/>
      <c r="I669" s="58"/>
      <c r="J669" s="342"/>
      <c r="K669" s="34"/>
      <c r="L669" s="34"/>
      <c r="M669" s="23"/>
      <c r="N669" s="23"/>
      <c r="Q669" s="13"/>
      <c r="R669" s="13"/>
    </row>
    <row r="670" spans="1:18">
      <c r="A670" s="44"/>
      <c r="B670" s="44"/>
      <c r="C670" s="44"/>
      <c r="D670" s="44"/>
      <c r="E670" s="43"/>
      <c r="F670" s="44"/>
      <c r="G670" s="44"/>
      <c r="H670" s="47"/>
      <c r="I670" s="58"/>
      <c r="J670" s="342"/>
      <c r="K670" s="34"/>
      <c r="L670" s="34"/>
      <c r="M670" s="23"/>
      <c r="N670" s="23"/>
      <c r="Q670" s="13"/>
      <c r="R670" s="13"/>
    </row>
    <row r="671" spans="1:18" s="17" customFormat="1">
      <c r="A671" s="49"/>
      <c r="B671" s="49"/>
      <c r="C671" s="49"/>
      <c r="D671" s="49"/>
      <c r="E671" s="50"/>
      <c r="F671" s="49"/>
      <c r="G671" s="49"/>
      <c r="H671" s="51"/>
      <c r="I671" s="58"/>
      <c r="J671" s="346"/>
      <c r="K671" s="34"/>
      <c r="L671" s="34"/>
      <c r="M671" s="23"/>
      <c r="N671" s="23"/>
      <c r="O671" s="1"/>
      <c r="Q671" s="14"/>
      <c r="R671" s="14"/>
    </row>
    <row r="672" spans="1:18">
      <c r="A672" s="44"/>
      <c r="B672" s="44"/>
      <c r="C672" s="44"/>
      <c r="D672" s="44"/>
      <c r="E672" s="43"/>
      <c r="F672" s="44"/>
      <c r="G672" s="44"/>
      <c r="H672" s="47"/>
      <c r="I672" s="58"/>
      <c r="J672" s="342"/>
      <c r="K672" s="34"/>
      <c r="L672" s="34"/>
      <c r="M672" s="23"/>
      <c r="N672" s="23"/>
      <c r="Q672" s="13"/>
      <c r="R672" s="13"/>
    </row>
    <row r="673" spans="1:18">
      <c r="A673" s="44"/>
      <c r="B673" s="44"/>
      <c r="C673" s="44"/>
      <c r="D673" s="44"/>
      <c r="E673" s="43"/>
      <c r="F673" s="44"/>
      <c r="G673" s="44"/>
      <c r="H673" s="47"/>
      <c r="I673" s="58"/>
      <c r="J673" s="342"/>
      <c r="K673" s="34"/>
      <c r="L673" s="34"/>
      <c r="M673" s="23"/>
      <c r="N673" s="23"/>
      <c r="Q673" s="13"/>
      <c r="R673" s="13"/>
    </row>
    <row r="674" spans="1:18">
      <c r="A674" s="49"/>
      <c r="B674" s="49"/>
      <c r="C674" s="49"/>
      <c r="D674" s="49"/>
      <c r="E674" s="50"/>
      <c r="F674" s="49"/>
      <c r="G674" s="49"/>
      <c r="H674" s="51"/>
      <c r="I674" s="58"/>
      <c r="J674" s="342"/>
      <c r="K674" s="34"/>
      <c r="L674" s="34"/>
      <c r="M674" s="23"/>
      <c r="N674" s="23"/>
      <c r="Q674" s="13"/>
      <c r="R674" s="13"/>
    </row>
    <row r="675" spans="1:18">
      <c r="A675" s="49"/>
      <c r="B675" s="49"/>
      <c r="C675" s="49"/>
      <c r="D675" s="49"/>
      <c r="E675" s="50"/>
      <c r="F675" s="49"/>
      <c r="G675" s="49"/>
      <c r="H675" s="51"/>
      <c r="I675" s="58"/>
      <c r="J675" s="342"/>
      <c r="K675" s="34"/>
      <c r="L675" s="34"/>
      <c r="M675" s="23"/>
      <c r="N675" s="23"/>
      <c r="Q675" s="13"/>
      <c r="R675" s="13"/>
    </row>
    <row r="676" spans="1:18">
      <c r="A676" s="49"/>
      <c r="B676" s="49"/>
      <c r="C676" s="49"/>
      <c r="D676" s="49"/>
      <c r="E676" s="56"/>
      <c r="F676" s="49"/>
      <c r="G676" s="49"/>
      <c r="H676" s="51"/>
      <c r="I676" s="58"/>
      <c r="J676" s="342"/>
      <c r="K676" s="34"/>
      <c r="L676" s="34"/>
      <c r="M676" s="23"/>
      <c r="N676" s="23"/>
      <c r="Q676" s="13"/>
      <c r="R676" s="13"/>
    </row>
    <row r="677" spans="1:18" s="17" customFormat="1">
      <c r="A677" s="44"/>
      <c r="B677" s="44"/>
      <c r="C677" s="44"/>
      <c r="D677" s="44"/>
      <c r="E677" s="43"/>
      <c r="F677" s="44"/>
      <c r="G677" s="44"/>
      <c r="H677" s="47"/>
      <c r="I677" s="58"/>
      <c r="J677" s="346"/>
      <c r="K677" s="34"/>
      <c r="L677" s="34"/>
      <c r="M677" s="23"/>
      <c r="N677" s="23"/>
      <c r="O677" s="1"/>
      <c r="Q677" s="14"/>
      <c r="R677" s="14"/>
    </row>
    <row r="678" spans="1:18">
      <c r="A678" s="44"/>
      <c r="B678" s="44"/>
      <c r="C678" s="44"/>
      <c r="D678" s="44"/>
      <c r="E678" s="43"/>
      <c r="F678" s="44"/>
      <c r="G678" s="44"/>
      <c r="H678" s="47"/>
      <c r="I678" s="58"/>
      <c r="J678" s="342"/>
      <c r="K678" s="34"/>
      <c r="L678" s="34"/>
      <c r="M678" s="23"/>
      <c r="N678" s="23"/>
      <c r="Q678" s="13"/>
      <c r="R678" s="13"/>
    </row>
    <row r="679" spans="1:18">
      <c r="A679" s="49"/>
      <c r="B679" s="49"/>
      <c r="C679" s="49"/>
      <c r="D679" s="49"/>
      <c r="E679" s="56"/>
      <c r="F679" s="49"/>
      <c r="G679" s="49"/>
      <c r="H679" s="51"/>
      <c r="I679" s="58"/>
      <c r="J679" s="342"/>
      <c r="K679" s="34"/>
      <c r="L679" s="34"/>
      <c r="M679" s="23"/>
      <c r="N679" s="23"/>
      <c r="Q679" s="13"/>
      <c r="R679" s="13"/>
    </row>
    <row r="680" spans="1:18">
      <c r="A680" s="49"/>
      <c r="B680" s="49"/>
      <c r="C680" s="49"/>
      <c r="D680" s="49"/>
      <c r="E680" s="56"/>
      <c r="F680" s="49"/>
      <c r="G680" s="49"/>
      <c r="H680" s="51"/>
      <c r="I680" s="58"/>
      <c r="J680" s="342"/>
      <c r="K680" s="34"/>
      <c r="L680" s="34"/>
      <c r="M680" s="23"/>
      <c r="N680" s="23"/>
      <c r="Q680" s="13"/>
      <c r="R680" s="13"/>
    </row>
    <row r="681" spans="1:18" s="17" customFormat="1">
      <c r="A681" s="49"/>
      <c r="B681" s="49"/>
      <c r="C681" s="49"/>
      <c r="D681" s="49"/>
      <c r="E681" s="56"/>
      <c r="F681" s="49"/>
      <c r="G681" s="49"/>
      <c r="H681" s="51"/>
      <c r="I681" s="58"/>
      <c r="J681" s="346"/>
      <c r="K681" s="34"/>
      <c r="L681" s="34"/>
      <c r="M681" s="23"/>
      <c r="N681" s="23"/>
      <c r="O681" s="1"/>
      <c r="Q681" s="14"/>
      <c r="R681" s="14"/>
    </row>
    <row r="682" spans="1:18" s="17" customFormat="1">
      <c r="A682" s="49"/>
      <c r="B682" s="49"/>
      <c r="C682" s="49"/>
      <c r="D682" s="49"/>
      <c r="E682" s="56"/>
      <c r="F682" s="49"/>
      <c r="G682" s="49"/>
      <c r="H682" s="51"/>
      <c r="I682" s="58"/>
      <c r="J682" s="346"/>
      <c r="K682" s="34"/>
      <c r="L682" s="34"/>
      <c r="M682" s="23"/>
      <c r="N682" s="23"/>
      <c r="O682" s="1"/>
      <c r="Q682" s="14"/>
      <c r="R682" s="14"/>
    </row>
    <row r="683" spans="1:18">
      <c r="A683" s="49"/>
      <c r="B683" s="49"/>
      <c r="C683" s="49"/>
      <c r="D683" s="49"/>
      <c r="E683" s="56"/>
      <c r="F683" s="49"/>
      <c r="G683" s="49"/>
      <c r="H683" s="51"/>
      <c r="I683" s="58"/>
      <c r="J683" s="342"/>
      <c r="K683" s="34"/>
      <c r="L683" s="34"/>
      <c r="M683" s="23"/>
      <c r="N683" s="23"/>
      <c r="Q683" s="13"/>
      <c r="R683" s="13"/>
    </row>
    <row r="684" spans="1:18">
      <c r="A684" s="49"/>
      <c r="B684" s="49"/>
      <c r="C684" s="49"/>
      <c r="D684" s="49"/>
      <c r="E684" s="50"/>
      <c r="F684" s="49"/>
      <c r="G684" s="49"/>
      <c r="H684" s="51"/>
      <c r="I684" s="58"/>
      <c r="J684" s="342"/>
      <c r="K684" s="34"/>
      <c r="L684" s="34"/>
      <c r="M684" s="23"/>
      <c r="N684" s="23"/>
      <c r="Q684" s="13"/>
      <c r="R684" s="13"/>
    </row>
    <row r="685" spans="1:18" s="17" customFormat="1">
      <c r="A685" s="49"/>
      <c r="B685" s="49"/>
      <c r="C685" s="49"/>
      <c r="D685" s="49"/>
      <c r="E685" s="50"/>
      <c r="F685" s="49"/>
      <c r="G685" s="49"/>
      <c r="H685" s="51"/>
      <c r="I685" s="58"/>
      <c r="J685" s="346"/>
      <c r="K685" s="34"/>
      <c r="L685" s="34"/>
      <c r="M685" s="23"/>
      <c r="N685" s="23"/>
      <c r="O685" s="1"/>
      <c r="Q685" s="14"/>
      <c r="R685" s="14"/>
    </row>
    <row r="686" spans="1:18">
      <c r="A686" s="49"/>
      <c r="B686" s="49"/>
      <c r="C686" s="49"/>
      <c r="D686" s="49"/>
      <c r="E686" s="50"/>
      <c r="F686" s="49"/>
      <c r="G686" s="49"/>
      <c r="H686" s="51"/>
      <c r="I686" s="58"/>
      <c r="J686" s="342"/>
      <c r="K686" s="34"/>
      <c r="L686" s="34"/>
      <c r="M686" s="23"/>
      <c r="N686" s="23"/>
      <c r="Q686" s="13"/>
      <c r="R686" s="13"/>
    </row>
    <row r="687" spans="1:18">
      <c r="A687" s="49"/>
      <c r="B687" s="49"/>
      <c r="C687" s="49"/>
      <c r="D687" s="49"/>
      <c r="E687" s="50"/>
      <c r="F687" s="49"/>
      <c r="G687" s="49"/>
      <c r="H687" s="51"/>
      <c r="I687" s="58"/>
      <c r="J687" s="342"/>
      <c r="K687" s="34"/>
      <c r="L687" s="34"/>
      <c r="M687" s="23"/>
      <c r="N687" s="23"/>
      <c r="Q687" s="13"/>
      <c r="R687" s="13"/>
    </row>
    <row r="688" spans="1:18" s="17" customFormat="1">
      <c r="A688" s="49"/>
      <c r="B688" s="49"/>
      <c r="C688" s="49"/>
      <c r="D688" s="49"/>
      <c r="E688" s="50"/>
      <c r="F688" s="49"/>
      <c r="G688" s="49"/>
      <c r="H688" s="51"/>
      <c r="I688" s="58"/>
      <c r="J688" s="346"/>
      <c r="K688" s="34"/>
      <c r="L688" s="34"/>
      <c r="M688" s="23"/>
      <c r="N688" s="23"/>
      <c r="O688" s="1"/>
      <c r="Q688" s="14"/>
      <c r="R688" s="14"/>
    </row>
    <row r="689" spans="1:18" s="17" customFormat="1">
      <c r="A689" s="49"/>
      <c r="B689" s="49"/>
      <c r="C689" s="49"/>
      <c r="D689" s="49"/>
      <c r="E689" s="56"/>
      <c r="F689" s="49"/>
      <c r="G689" s="49"/>
      <c r="H689" s="51"/>
      <c r="I689" s="58"/>
      <c r="J689" s="346"/>
      <c r="K689" s="34"/>
      <c r="L689" s="34"/>
      <c r="M689" s="23"/>
      <c r="N689" s="23"/>
      <c r="O689" s="1"/>
      <c r="Q689" s="14"/>
      <c r="R689" s="14"/>
    </row>
    <row r="690" spans="1:18">
      <c r="A690" s="49"/>
      <c r="B690" s="49"/>
      <c r="C690" s="49"/>
      <c r="D690" s="49"/>
      <c r="E690" s="56"/>
      <c r="F690" s="49"/>
      <c r="G690" s="49"/>
      <c r="H690" s="51"/>
      <c r="I690" s="58"/>
      <c r="J690" s="342"/>
      <c r="K690" s="34"/>
      <c r="L690" s="34"/>
      <c r="M690" s="23"/>
      <c r="N690" s="23"/>
      <c r="Q690" s="13"/>
      <c r="R690" s="13"/>
    </row>
    <row r="691" spans="1:18">
      <c r="A691" s="49"/>
      <c r="B691" s="49"/>
      <c r="C691" s="49"/>
      <c r="D691" s="49"/>
      <c r="E691" s="50"/>
      <c r="F691" s="49"/>
      <c r="G691" s="49"/>
      <c r="H691" s="51"/>
      <c r="I691" s="58"/>
      <c r="J691" s="342"/>
      <c r="K691" s="34"/>
      <c r="L691" s="34"/>
      <c r="M691" s="23"/>
      <c r="N691" s="23"/>
      <c r="Q691" s="13"/>
      <c r="R691" s="13"/>
    </row>
    <row r="692" spans="1:18">
      <c r="A692" s="49"/>
      <c r="B692" s="49"/>
      <c r="C692" s="49"/>
      <c r="D692" s="49"/>
      <c r="E692" s="50"/>
      <c r="F692" s="49"/>
      <c r="G692" s="49"/>
      <c r="H692" s="51"/>
      <c r="I692" s="58"/>
      <c r="J692" s="342"/>
      <c r="K692" s="34"/>
      <c r="L692" s="34"/>
      <c r="M692" s="23"/>
      <c r="N692" s="23"/>
      <c r="Q692" s="13"/>
      <c r="R692" s="13"/>
    </row>
    <row r="693" spans="1:18">
      <c r="A693" s="44"/>
      <c r="B693" s="44"/>
      <c r="C693" s="44"/>
      <c r="D693" s="44"/>
      <c r="E693" s="43"/>
      <c r="F693" s="44"/>
      <c r="G693" s="44"/>
      <c r="H693" s="47"/>
      <c r="I693" s="58"/>
      <c r="J693" s="342"/>
      <c r="K693" s="34"/>
      <c r="L693" s="34"/>
      <c r="M693" s="23"/>
      <c r="N693" s="23"/>
      <c r="Q693" s="13"/>
      <c r="R693" s="13"/>
    </row>
    <row r="694" spans="1:18" s="17" customFormat="1">
      <c r="A694" s="49"/>
      <c r="B694" s="49"/>
      <c r="C694" s="49"/>
      <c r="D694" s="49"/>
      <c r="E694" s="50"/>
      <c r="F694" s="49"/>
      <c r="G694" s="49"/>
      <c r="H694" s="51"/>
      <c r="I694" s="58"/>
      <c r="J694" s="346"/>
      <c r="K694" s="34"/>
      <c r="L694" s="34"/>
      <c r="M694" s="23"/>
      <c r="N694" s="23"/>
      <c r="O694" s="1"/>
      <c r="Q694" s="14"/>
      <c r="R694" s="14"/>
    </row>
    <row r="695" spans="1:18">
      <c r="A695" s="49"/>
      <c r="B695" s="49"/>
      <c r="C695" s="49"/>
      <c r="D695" s="49"/>
      <c r="E695" s="50"/>
      <c r="F695" s="49"/>
      <c r="G695" s="49"/>
      <c r="H695" s="51"/>
      <c r="I695" s="58"/>
      <c r="J695" s="342"/>
      <c r="K695" s="34"/>
      <c r="L695" s="34"/>
      <c r="M695" s="23"/>
      <c r="N695" s="23"/>
      <c r="Q695" s="13"/>
      <c r="R695" s="13"/>
    </row>
    <row r="696" spans="1:18">
      <c r="A696" s="49"/>
      <c r="B696" s="49"/>
      <c r="C696" s="49"/>
      <c r="D696" s="49"/>
      <c r="E696" s="50"/>
      <c r="F696" s="49"/>
      <c r="G696" s="49"/>
      <c r="H696" s="51"/>
      <c r="I696" s="58"/>
      <c r="J696" s="342"/>
      <c r="K696" s="34"/>
      <c r="L696" s="34"/>
      <c r="M696" s="23"/>
      <c r="N696" s="23"/>
      <c r="Q696" s="13"/>
      <c r="R696" s="13"/>
    </row>
    <row r="697" spans="1:18">
      <c r="A697" s="49"/>
      <c r="B697" s="49"/>
      <c r="C697" s="49"/>
      <c r="D697" s="49"/>
      <c r="E697" s="50"/>
      <c r="F697" s="49"/>
      <c r="G697" s="49"/>
      <c r="H697" s="51"/>
      <c r="I697" s="58"/>
      <c r="J697" s="342"/>
      <c r="K697" s="34"/>
      <c r="L697" s="34"/>
      <c r="M697" s="23"/>
      <c r="N697" s="23"/>
      <c r="Q697" s="13"/>
      <c r="R697" s="13"/>
    </row>
    <row r="698" spans="1:18" s="17" customFormat="1">
      <c r="A698" s="49"/>
      <c r="B698" s="49"/>
      <c r="C698" s="49"/>
      <c r="D698" s="49"/>
      <c r="E698" s="56"/>
      <c r="F698" s="49"/>
      <c r="G698" s="49"/>
      <c r="H698" s="51"/>
      <c r="I698" s="58"/>
      <c r="J698" s="346"/>
      <c r="K698" s="34"/>
      <c r="L698" s="34"/>
      <c r="M698" s="23"/>
      <c r="N698" s="23"/>
      <c r="O698" s="1"/>
      <c r="Q698" s="14"/>
      <c r="R698" s="14"/>
    </row>
    <row r="699" spans="1:18">
      <c r="A699" s="44"/>
      <c r="B699" s="44"/>
      <c r="C699" s="44"/>
      <c r="D699" s="44"/>
      <c r="E699" s="64"/>
      <c r="F699" s="44"/>
      <c r="G699" s="44"/>
      <c r="H699" s="47"/>
      <c r="I699" s="58"/>
      <c r="J699" s="342"/>
      <c r="K699" s="34"/>
      <c r="L699" s="34"/>
      <c r="M699" s="23"/>
      <c r="N699" s="23"/>
      <c r="Q699" s="13"/>
      <c r="R699" s="13"/>
    </row>
    <row r="700" spans="1:18" s="17" customFormat="1">
      <c r="A700" s="49"/>
      <c r="B700" s="49"/>
      <c r="C700" s="49"/>
      <c r="D700" s="49"/>
      <c r="E700" s="56"/>
      <c r="F700" s="49"/>
      <c r="G700" s="49"/>
      <c r="H700" s="51"/>
      <c r="I700" s="58"/>
      <c r="J700" s="346"/>
      <c r="K700" s="34"/>
      <c r="L700" s="34"/>
      <c r="M700" s="23"/>
      <c r="N700" s="23"/>
      <c r="O700" s="1"/>
      <c r="Q700" s="14"/>
      <c r="R700" s="14"/>
    </row>
    <row r="701" spans="1:18">
      <c r="A701" s="49"/>
      <c r="B701" s="49"/>
      <c r="C701" s="49"/>
      <c r="D701" s="49"/>
      <c r="E701" s="56"/>
      <c r="F701" s="49"/>
      <c r="G701" s="49"/>
      <c r="H701" s="51"/>
      <c r="I701" s="58"/>
      <c r="J701" s="342"/>
      <c r="K701" s="34"/>
      <c r="L701" s="34"/>
      <c r="M701" s="23"/>
      <c r="N701" s="23"/>
      <c r="Q701" s="13"/>
      <c r="R701" s="13"/>
    </row>
    <row r="702" spans="1:18" s="17" customFormat="1">
      <c r="A702" s="49"/>
      <c r="B702" s="49"/>
      <c r="C702" s="49"/>
      <c r="D702" s="49"/>
      <c r="E702" s="56"/>
      <c r="F702" s="49"/>
      <c r="G702" s="49"/>
      <c r="H702" s="51"/>
      <c r="I702" s="58"/>
      <c r="J702" s="346"/>
      <c r="K702" s="34"/>
      <c r="L702" s="34"/>
      <c r="M702" s="23"/>
      <c r="N702" s="23"/>
      <c r="O702" s="1"/>
      <c r="Q702" s="14"/>
      <c r="R702" s="14"/>
    </row>
    <row r="703" spans="1:18" s="17" customFormat="1">
      <c r="A703" s="44"/>
      <c r="B703" s="44"/>
      <c r="C703" s="44"/>
      <c r="D703" s="44"/>
      <c r="E703" s="64"/>
      <c r="F703" s="44"/>
      <c r="G703" s="44"/>
      <c r="H703" s="47"/>
      <c r="I703" s="58"/>
      <c r="J703" s="346"/>
      <c r="K703" s="34"/>
      <c r="L703" s="34"/>
      <c r="M703" s="23"/>
      <c r="N703" s="23"/>
      <c r="O703" s="1"/>
      <c r="Q703" s="14"/>
      <c r="R703" s="14"/>
    </row>
    <row r="704" spans="1:18">
      <c r="A704" s="44"/>
      <c r="B704" s="44"/>
      <c r="C704" s="44"/>
      <c r="D704" s="44"/>
      <c r="E704" s="64"/>
      <c r="F704" s="44"/>
      <c r="G704" s="44"/>
      <c r="H704" s="47"/>
      <c r="I704" s="58"/>
      <c r="J704" s="342"/>
      <c r="K704" s="34"/>
      <c r="L704" s="34"/>
      <c r="M704" s="23"/>
      <c r="N704" s="23"/>
      <c r="Q704" s="13"/>
      <c r="R704" s="13"/>
    </row>
    <row r="705" spans="1:18" s="17" customFormat="1">
      <c r="A705" s="49"/>
      <c r="B705" s="49"/>
      <c r="C705" s="49"/>
      <c r="D705" s="49"/>
      <c r="E705" s="56"/>
      <c r="F705" s="49"/>
      <c r="G705" s="49"/>
      <c r="H705" s="51"/>
      <c r="I705" s="58"/>
      <c r="J705" s="346"/>
      <c r="K705" s="34"/>
      <c r="L705" s="34"/>
      <c r="M705" s="23"/>
      <c r="N705" s="23"/>
      <c r="O705" s="1"/>
      <c r="Q705" s="14"/>
      <c r="R705" s="14"/>
    </row>
    <row r="706" spans="1:18">
      <c r="A706" s="49"/>
      <c r="B706" s="49"/>
      <c r="C706" s="49"/>
      <c r="D706" s="49"/>
      <c r="E706" s="56"/>
      <c r="F706" s="49"/>
      <c r="G706" s="49"/>
      <c r="H706" s="51"/>
      <c r="I706" s="58"/>
      <c r="J706" s="342"/>
      <c r="K706" s="34"/>
      <c r="L706" s="34"/>
      <c r="M706" s="23"/>
      <c r="N706" s="23"/>
      <c r="Q706" s="13"/>
      <c r="R706" s="13"/>
    </row>
    <row r="707" spans="1:18" s="17" customFormat="1">
      <c r="A707" s="44"/>
      <c r="B707" s="44"/>
      <c r="C707" s="44"/>
      <c r="D707" s="44"/>
      <c r="E707" s="64"/>
      <c r="F707" s="44"/>
      <c r="G707" s="44"/>
      <c r="H707" s="47"/>
      <c r="I707" s="58"/>
      <c r="J707" s="346"/>
      <c r="K707" s="34"/>
      <c r="L707" s="34"/>
      <c r="M707" s="23"/>
      <c r="N707" s="23"/>
      <c r="O707" s="1"/>
      <c r="Q707" s="14"/>
      <c r="R707" s="14"/>
    </row>
    <row r="708" spans="1:18">
      <c r="A708" s="49"/>
      <c r="B708" s="49"/>
      <c r="C708" s="49"/>
      <c r="D708" s="49"/>
      <c r="E708" s="56"/>
      <c r="F708" s="49"/>
      <c r="G708" s="49"/>
      <c r="H708" s="51"/>
      <c r="I708" s="58"/>
      <c r="J708" s="342"/>
      <c r="K708" s="34"/>
      <c r="L708" s="34"/>
      <c r="M708" s="23"/>
      <c r="N708" s="23"/>
      <c r="Q708" s="13"/>
      <c r="R708" s="13"/>
    </row>
    <row r="709" spans="1:18">
      <c r="A709" s="49"/>
      <c r="B709" s="49"/>
      <c r="C709" s="49"/>
      <c r="D709" s="49"/>
      <c r="E709" s="56"/>
      <c r="F709" s="49"/>
      <c r="G709" s="49"/>
      <c r="H709" s="51"/>
      <c r="I709" s="58"/>
      <c r="J709" s="342"/>
      <c r="K709" s="34"/>
      <c r="L709" s="34"/>
      <c r="M709" s="23"/>
      <c r="N709" s="23"/>
      <c r="Q709" s="13"/>
      <c r="R709" s="13"/>
    </row>
    <row r="710" spans="1:18" s="17" customFormat="1">
      <c r="A710" s="44"/>
      <c r="B710" s="44"/>
      <c r="C710" s="44"/>
      <c r="D710" s="44"/>
      <c r="E710" s="64"/>
      <c r="F710" s="44"/>
      <c r="G710" s="44"/>
      <c r="H710" s="47"/>
      <c r="I710" s="58"/>
      <c r="J710" s="346"/>
      <c r="K710" s="34"/>
      <c r="L710" s="34"/>
      <c r="M710" s="23"/>
      <c r="N710" s="23"/>
      <c r="O710" s="1"/>
      <c r="Q710" s="14"/>
      <c r="R710" s="14"/>
    </row>
    <row r="711" spans="1:18">
      <c r="A711" s="44"/>
      <c r="B711" s="44"/>
      <c r="C711" s="44"/>
      <c r="D711" s="44"/>
      <c r="E711" s="64"/>
      <c r="F711" s="44"/>
      <c r="G711" s="44"/>
      <c r="H711" s="47"/>
      <c r="I711" s="58"/>
      <c r="J711" s="342"/>
      <c r="K711" s="34"/>
      <c r="L711" s="34"/>
      <c r="M711" s="23"/>
      <c r="N711" s="23"/>
      <c r="Q711" s="13"/>
      <c r="R711" s="13"/>
    </row>
    <row r="712" spans="1:18">
      <c r="A712" s="49"/>
      <c r="B712" s="49"/>
      <c r="C712" s="49"/>
      <c r="D712" s="49"/>
      <c r="E712" s="56"/>
      <c r="F712" s="49"/>
      <c r="G712" s="49"/>
      <c r="H712" s="51"/>
      <c r="I712" s="58"/>
      <c r="J712" s="342"/>
      <c r="K712" s="34"/>
      <c r="L712" s="34"/>
      <c r="M712" s="23"/>
      <c r="N712" s="23"/>
      <c r="Q712" s="13"/>
      <c r="R712" s="13"/>
    </row>
    <row r="713" spans="1:18">
      <c r="A713" s="49"/>
      <c r="B713" s="49"/>
      <c r="C713" s="49"/>
      <c r="D713" s="49"/>
      <c r="E713" s="56"/>
      <c r="F713" s="49"/>
      <c r="G713" s="49"/>
      <c r="H713" s="51"/>
      <c r="I713" s="58"/>
      <c r="J713" s="342"/>
      <c r="K713" s="34"/>
      <c r="L713" s="34"/>
      <c r="M713" s="23"/>
      <c r="N713" s="23"/>
      <c r="Q713" s="13"/>
      <c r="R713" s="13"/>
    </row>
    <row r="714" spans="1:18">
      <c r="A714" s="49"/>
      <c r="B714" s="49"/>
      <c r="C714" s="49"/>
      <c r="D714" s="49"/>
      <c r="E714" s="56"/>
      <c r="F714" s="49"/>
      <c r="G714" s="49"/>
      <c r="H714" s="51"/>
      <c r="I714" s="58"/>
      <c r="J714" s="342"/>
      <c r="K714" s="34"/>
      <c r="L714" s="34"/>
      <c r="M714" s="23"/>
      <c r="N714" s="23"/>
      <c r="Q714" s="13"/>
      <c r="R714" s="13"/>
    </row>
    <row r="715" spans="1:18">
      <c r="A715" s="49"/>
      <c r="B715" s="49"/>
      <c r="C715" s="49"/>
      <c r="D715" s="49"/>
      <c r="E715" s="56"/>
      <c r="F715" s="49"/>
      <c r="G715" s="49"/>
      <c r="H715" s="51"/>
      <c r="I715" s="58"/>
      <c r="J715" s="342"/>
      <c r="K715" s="34"/>
      <c r="L715" s="34"/>
      <c r="M715" s="23"/>
      <c r="N715" s="23"/>
      <c r="Q715" s="13"/>
      <c r="R715" s="13"/>
    </row>
    <row r="716" spans="1:18">
      <c r="A716" s="44"/>
      <c r="B716" s="44"/>
      <c r="C716" s="44"/>
      <c r="D716" s="44"/>
      <c r="E716" s="64"/>
      <c r="F716" s="44"/>
      <c r="G716" s="44"/>
      <c r="H716" s="47"/>
      <c r="I716" s="58"/>
      <c r="J716" s="342"/>
      <c r="K716" s="34"/>
      <c r="L716" s="34"/>
      <c r="M716" s="23"/>
      <c r="N716" s="23"/>
      <c r="Q716" s="13"/>
      <c r="R716" s="13"/>
    </row>
    <row r="717" spans="1:18">
      <c r="A717" s="49"/>
      <c r="B717" s="49"/>
      <c r="C717" s="49"/>
      <c r="D717" s="49"/>
      <c r="E717" s="56"/>
      <c r="F717" s="49"/>
      <c r="G717" s="49"/>
      <c r="H717" s="51"/>
      <c r="I717" s="58"/>
      <c r="J717" s="342"/>
      <c r="K717" s="34"/>
      <c r="L717" s="34"/>
      <c r="M717" s="23"/>
      <c r="N717" s="23"/>
      <c r="Q717" s="13"/>
      <c r="R717" s="13"/>
    </row>
    <row r="718" spans="1:18">
      <c r="A718" s="49"/>
      <c r="B718" s="49"/>
      <c r="C718" s="49"/>
      <c r="D718" s="49"/>
      <c r="E718" s="56"/>
      <c r="F718" s="49"/>
      <c r="G718" s="49"/>
      <c r="H718" s="51"/>
      <c r="I718" s="58"/>
      <c r="J718" s="342"/>
      <c r="K718" s="34"/>
      <c r="L718" s="34"/>
      <c r="M718" s="23"/>
      <c r="N718" s="23"/>
      <c r="Q718" s="13"/>
      <c r="R718" s="13"/>
    </row>
    <row r="719" spans="1:18">
      <c r="A719" s="49"/>
      <c r="B719" s="49"/>
      <c r="C719" s="49"/>
      <c r="D719" s="49"/>
      <c r="E719" s="56"/>
      <c r="F719" s="49"/>
      <c r="G719" s="49"/>
      <c r="H719" s="51"/>
      <c r="I719" s="58"/>
      <c r="J719" s="342"/>
      <c r="K719" s="34"/>
      <c r="L719" s="34"/>
      <c r="M719" s="23"/>
      <c r="N719" s="23"/>
      <c r="Q719" s="13"/>
      <c r="R719" s="13"/>
    </row>
    <row r="720" spans="1:18">
      <c r="A720" s="44"/>
      <c r="B720" s="44"/>
      <c r="C720" s="44"/>
      <c r="D720" s="44"/>
      <c r="E720" s="43"/>
      <c r="F720" s="44"/>
      <c r="G720" s="44"/>
      <c r="H720" s="47"/>
      <c r="I720" s="58"/>
      <c r="J720" s="342"/>
      <c r="K720" s="34"/>
      <c r="L720" s="34"/>
      <c r="M720" s="23"/>
      <c r="N720" s="23"/>
      <c r="Q720" s="13"/>
      <c r="R720" s="13"/>
    </row>
    <row r="721" spans="1:18">
      <c r="A721" s="49"/>
      <c r="B721" s="49"/>
      <c r="C721" s="49"/>
      <c r="D721" s="49"/>
      <c r="E721" s="50"/>
      <c r="F721" s="49"/>
      <c r="G721" s="49"/>
      <c r="H721" s="51"/>
      <c r="I721" s="58"/>
      <c r="J721" s="342"/>
      <c r="K721" s="34"/>
      <c r="L721" s="34"/>
      <c r="M721" s="23"/>
      <c r="N721" s="23"/>
      <c r="Q721" s="13"/>
      <c r="R721" s="13"/>
    </row>
    <row r="722" spans="1:18">
      <c r="A722" s="44"/>
      <c r="B722" s="44"/>
      <c r="C722" s="44"/>
      <c r="D722" s="44"/>
      <c r="E722" s="43"/>
      <c r="F722" s="44"/>
      <c r="G722" s="44"/>
      <c r="H722" s="47"/>
      <c r="I722" s="58"/>
      <c r="J722" s="342"/>
      <c r="K722" s="34"/>
      <c r="L722" s="34"/>
      <c r="M722" s="23"/>
      <c r="N722" s="23"/>
      <c r="Q722" s="13"/>
      <c r="R722" s="13"/>
    </row>
    <row r="723" spans="1:18">
      <c r="A723" s="49"/>
      <c r="B723" s="49"/>
      <c r="C723" s="49"/>
      <c r="D723" s="49"/>
      <c r="E723" s="50"/>
      <c r="F723" s="49"/>
      <c r="G723" s="49"/>
      <c r="H723" s="51"/>
      <c r="I723" s="58"/>
      <c r="J723" s="344"/>
      <c r="K723" s="38"/>
      <c r="L723" s="38"/>
      <c r="M723" s="24"/>
      <c r="N723" s="23"/>
      <c r="Q723" s="15"/>
      <c r="R723" s="13"/>
    </row>
    <row r="724" spans="1:18">
      <c r="A724" s="44"/>
      <c r="B724" s="44"/>
      <c r="C724" s="44"/>
      <c r="D724" s="44"/>
      <c r="E724" s="43"/>
      <c r="F724" s="44"/>
      <c r="G724" s="44"/>
      <c r="H724" s="47"/>
      <c r="I724" s="58"/>
      <c r="J724" s="344"/>
      <c r="K724" s="39"/>
      <c r="L724" s="39"/>
      <c r="N724" s="23"/>
      <c r="R724" s="1"/>
    </row>
    <row r="725" spans="1:18">
      <c r="A725" s="44"/>
      <c r="B725" s="44"/>
      <c r="C725" s="44"/>
      <c r="D725" s="44"/>
      <c r="E725" s="43"/>
      <c r="F725" s="44"/>
      <c r="G725" s="44"/>
      <c r="H725" s="47"/>
      <c r="I725" s="58"/>
      <c r="J725" s="344"/>
      <c r="K725" s="40"/>
      <c r="L725" s="40"/>
      <c r="R725" s="1"/>
    </row>
    <row r="726" spans="1:18">
      <c r="A726" s="49"/>
      <c r="B726" s="49"/>
      <c r="C726" s="49"/>
      <c r="D726" s="49"/>
      <c r="E726" s="50"/>
      <c r="F726" s="49"/>
      <c r="G726" s="49"/>
      <c r="H726" s="51"/>
      <c r="I726" s="58"/>
      <c r="R726" s="1"/>
    </row>
    <row r="727" spans="1:18">
      <c r="A727" s="44"/>
      <c r="B727" s="44"/>
      <c r="C727" s="44"/>
      <c r="D727" s="44"/>
      <c r="E727" s="43"/>
      <c r="F727" s="44"/>
      <c r="G727" s="44"/>
      <c r="H727" s="47"/>
      <c r="I727" s="58"/>
      <c r="R727" s="1"/>
    </row>
    <row r="728" spans="1:18">
      <c r="A728" s="49"/>
      <c r="B728" s="49"/>
      <c r="C728" s="49"/>
      <c r="D728" s="49"/>
      <c r="E728" s="56"/>
      <c r="F728" s="49"/>
      <c r="G728" s="49"/>
      <c r="H728" s="51"/>
      <c r="I728" s="58"/>
      <c r="R728" s="1"/>
    </row>
    <row r="729" spans="1:18">
      <c r="A729" s="44"/>
      <c r="B729" s="44"/>
      <c r="C729" s="44"/>
      <c r="D729" s="44"/>
      <c r="E729" s="43"/>
      <c r="F729" s="44"/>
      <c r="G729" s="44"/>
      <c r="H729" s="47"/>
      <c r="I729" s="58"/>
      <c r="K729" s="2"/>
      <c r="L729" s="2"/>
      <c r="R729" s="1"/>
    </row>
    <row r="730" spans="1:18">
      <c r="A730" s="49"/>
      <c r="B730" s="49"/>
      <c r="C730" s="49"/>
      <c r="D730" s="49"/>
      <c r="E730" s="50"/>
      <c r="F730" s="49"/>
      <c r="G730" s="49"/>
      <c r="H730" s="51"/>
      <c r="I730" s="58"/>
      <c r="K730" s="16"/>
      <c r="L730" s="16"/>
      <c r="R730" s="1"/>
    </row>
    <row r="731" spans="1:18">
      <c r="A731" s="49"/>
      <c r="B731" s="49"/>
      <c r="C731" s="49"/>
      <c r="D731" s="49"/>
      <c r="E731" s="50"/>
      <c r="F731" s="49"/>
      <c r="G731" s="49"/>
      <c r="H731" s="51"/>
      <c r="I731" s="58"/>
      <c r="R731" s="1"/>
    </row>
    <row r="732" spans="1:18">
      <c r="A732" s="44"/>
      <c r="B732" s="44"/>
      <c r="C732" s="44"/>
      <c r="D732" s="44"/>
      <c r="E732" s="43"/>
      <c r="F732" s="44"/>
      <c r="G732" s="44"/>
      <c r="H732" s="47"/>
      <c r="I732" s="58"/>
      <c r="K732" s="16"/>
      <c r="L732" s="16"/>
      <c r="R732" s="1"/>
    </row>
    <row r="733" spans="1:18">
      <c r="A733" s="49"/>
      <c r="B733" s="49"/>
      <c r="C733" s="49"/>
      <c r="D733" s="49"/>
      <c r="E733" s="50"/>
      <c r="F733" s="49"/>
      <c r="G733" s="49"/>
      <c r="H733" s="51"/>
      <c r="I733" s="58"/>
      <c r="K733" s="1"/>
      <c r="L733" s="1"/>
      <c r="R733" s="1"/>
    </row>
    <row r="734" spans="1:18">
      <c r="A734" s="49"/>
      <c r="B734" s="49"/>
      <c r="C734" s="49"/>
      <c r="D734" s="49"/>
      <c r="E734" s="50"/>
      <c r="F734" s="49"/>
      <c r="G734" s="49"/>
      <c r="H734" s="51"/>
      <c r="I734" s="58"/>
      <c r="R734" s="1"/>
    </row>
    <row r="735" spans="1:18">
      <c r="A735" s="49"/>
      <c r="B735" s="49"/>
      <c r="C735" s="49"/>
      <c r="D735" s="49"/>
      <c r="E735" s="50"/>
      <c r="F735" s="49"/>
      <c r="G735" s="49"/>
      <c r="H735" s="51"/>
      <c r="I735" s="58"/>
      <c r="R735" s="1"/>
    </row>
    <row r="736" spans="1:18">
      <c r="A736" s="49"/>
      <c r="B736" s="49"/>
      <c r="C736" s="49"/>
      <c r="D736" s="49"/>
      <c r="E736" s="50"/>
      <c r="F736" s="49"/>
      <c r="G736" s="49"/>
      <c r="H736" s="51"/>
      <c r="I736" s="58"/>
      <c r="R736" s="1"/>
    </row>
    <row r="737" spans="1:18">
      <c r="A737" s="49"/>
      <c r="B737" s="49"/>
      <c r="C737" s="49"/>
      <c r="D737" s="49"/>
      <c r="E737" s="50"/>
      <c r="F737" s="49"/>
      <c r="G737" s="49"/>
      <c r="H737" s="51"/>
      <c r="I737" s="58"/>
      <c r="R737" s="1"/>
    </row>
    <row r="738" spans="1:18">
      <c r="A738" s="49"/>
      <c r="B738" s="49"/>
      <c r="C738" s="49"/>
      <c r="D738" s="49"/>
      <c r="E738" s="50"/>
      <c r="F738" s="49"/>
      <c r="G738" s="49"/>
      <c r="H738" s="51"/>
      <c r="I738" s="58"/>
      <c r="R738" s="1"/>
    </row>
    <row r="739" spans="1:18">
      <c r="A739" s="49"/>
      <c r="B739" s="49"/>
      <c r="C739" s="49"/>
      <c r="D739" s="49"/>
      <c r="E739" s="50"/>
      <c r="F739" s="49"/>
      <c r="G739" s="49"/>
      <c r="H739" s="51"/>
      <c r="I739" s="58"/>
      <c r="R739" s="1"/>
    </row>
    <row r="740" spans="1:18">
      <c r="A740" s="49"/>
      <c r="B740" s="49"/>
      <c r="C740" s="49"/>
      <c r="D740" s="49"/>
      <c r="E740" s="50"/>
      <c r="F740" s="49"/>
      <c r="G740" s="49"/>
      <c r="H740" s="51"/>
      <c r="I740" s="58"/>
      <c r="R740" s="1"/>
    </row>
    <row r="741" spans="1:18">
      <c r="A741" s="49"/>
      <c r="B741" s="49"/>
      <c r="C741" s="49"/>
      <c r="D741" s="49"/>
      <c r="E741" s="50"/>
      <c r="F741" s="49"/>
      <c r="G741" s="49"/>
      <c r="H741" s="51"/>
      <c r="I741" s="58"/>
      <c r="R741" s="1"/>
    </row>
    <row r="742" spans="1:18">
      <c r="A742" s="49"/>
      <c r="B742" s="49"/>
      <c r="C742" s="49"/>
      <c r="D742" s="49"/>
      <c r="E742" s="50"/>
      <c r="F742" s="49"/>
      <c r="G742" s="49"/>
      <c r="H742" s="51"/>
      <c r="I742" s="58"/>
      <c r="R742" s="1"/>
    </row>
    <row r="743" spans="1:18">
      <c r="A743" s="49"/>
      <c r="B743" s="49"/>
      <c r="C743" s="49"/>
      <c r="D743" s="49"/>
      <c r="E743" s="50"/>
      <c r="F743" s="49"/>
      <c r="G743" s="49"/>
      <c r="H743" s="51"/>
      <c r="I743" s="58"/>
      <c r="R743" s="1"/>
    </row>
    <row r="744" spans="1:18">
      <c r="A744" s="49"/>
      <c r="B744" s="49"/>
      <c r="C744" s="49"/>
      <c r="D744" s="49"/>
      <c r="E744" s="50"/>
      <c r="F744" s="49"/>
      <c r="G744" s="49"/>
      <c r="H744" s="51"/>
      <c r="I744" s="58"/>
      <c r="R744" s="1"/>
    </row>
    <row r="745" spans="1:18">
      <c r="A745" s="66"/>
      <c r="B745" s="66"/>
      <c r="C745" s="66"/>
      <c r="D745" s="66"/>
      <c r="E745" s="67"/>
      <c r="F745" s="68"/>
      <c r="G745" s="68"/>
      <c r="H745" s="69"/>
      <c r="I745" s="45"/>
      <c r="R745" s="1"/>
    </row>
    <row r="746" spans="1:18">
      <c r="A746" s="68"/>
      <c r="B746" s="68"/>
      <c r="C746" s="68"/>
      <c r="D746" s="68"/>
      <c r="E746" s="67"/>
      <c r="F746" s="66"/>
      <c r="G746" s="66"/>
      <c r="H746" s="66"/>
      <c r="I746" s="69"/>
      <c r="J746" s="348"/>
      <c r="M746"/>
      <c r="N746"/>
      <c r="O746"/>
      <c r="P746"/>
      <c r="Q746"/>
      <c r="R746" s="1"/>
    </row>
    <row r="747" spans="1:18">
      <c r="A747" s="70"/>
      <c r="B747" s="70"/>
      <c r="C747" s="70"/>
      <c r="D747" s="70"/>
      <c r="E747" s="67"/>
      <c r="I747" s="69"/>
      <c r="J747" s="348"/>
      <c r="M747"/>
      <c r="N747"/>
      <c r="O747"/>
      <c r="P747"/>
      <c r="Q747"/>
      <c r="R747" s="1"/>
    </row>
    <row r="748" spans="1:18">
      <c r="J748" s="348"/>
      <c r="M748"/>
      <c r="N748"/>
      <c r="O748"/>
      <c r="P748"/>
      <c r="Q748"/>
      <c r="R748" s="1"/>
    </row>
    <row r="749" spans="1:18">
      <c r="J749" s="348"/>
      <c r="M749"/>
      <c r="N749"/>
      <c r="O749"/>
      <c r="P749"/>
      <c r="Q749"/>
      <c r="R749" s="1"/>
    </row>
    <row r="750" spans="1:18">
      <c r="J750" s="348"/>
      <c r="M750"/>
      <c r="N750"/>
      <c r="O750"/>
      <c r="P750"/>
      <c r="Q750"/>
      <c r="R750" s="1"/>
    </row>
    <row r="751" spans="1:18">
      <c r="J751" s="348"/>
      <c r="M751"/>
      <c r="N751"/>
      <c r="O751"/>
      <c r="P751"/>
      <c r="Q751"/>
      <c r="R751" s="1"/>
    </row>
    <row r="752" spans="1:18">
      <c r="J752" s="348"/>
      <c r="M752"/>
      <c r="N752"/>
      <c r="O752"/>
      <c r="P752"/>
      <c r="Q752"/>
      <c r="R752" s="1"/>
    </row>
    <row r="753" spans="8:18">
      <c r="J753" s="348"/>
      <c r="M753"/>
      <c r="N753"/>
      <c r="O753"/>
      <c r="P753"/>
      <c r="Q753"/>
      <c r="R753" s="1"/>
    </row>
    <row r="754" spans="8:18">
      <c r="J754" s="348"/>
      <c r="M754"/>
      <c r="N754"/>
      <c r="O754"/>
      <c r="P754"/>
      <c r="Q754"/>
      <c r="R754" s="1"/>
    </row>
    <row r="768" spans="8:18">
      <c r="H768"/>
      <c r="I768"/>
    </row>
    <row r="769" spans="8:9">
      <c r="H769"/>
      <c r="I769"/>
    </row>
    <row r="770" spans="8:9">
      <c r="H770"/>
      <c r="I770"/>
    </row>
    <row r="771" spans="8:9">
      <c r="H771"/>
      <c r="I771"/>
    </row>
    <row r="772" spans="8:9">
      <c r="H772"/>
      <c r="I772"/>
    </row>
    <row r="773" spans="8:9">
      <c r="H773"/>
      <c r="I773"/>
    </row>
    <row r="774" spans="8:9">
      <c r="H774"/>
      <c r="I774"/>
    </row>
    <row r="775" spans="8:9">
      <c r="H775"/>
      <c r="I775"/>
    </row>
    <row r="776" spans="8:9">
      <c r="H776"/>
      <c r="I776"/>
    </row>
  </sheetData>
  <mergeCells count="10">
    <mergeCell ref="A7:I7"/>
    <mergeCell ref="A2:I2"/>
    <mergeCell ref="A3:I3"/>
    <mergeCell ref="A4:I4"/>
    <mergeCell ref="A99:I99"/>
    <mergeCell ref="A124:I124"/>
    <mergeCell ref="A74:I74"/>
    <mergeCell ref="A10:D10"/>
    <mergeCell ref="A24:I24"/>
    <mergeCell ref="A49:I49"/>
  </mergeCells>
  <phoneticPr fontId="41" type="noConversion"/>
  <printOptions horizontalCentered="1"/>
  <pageMargins left="0.51181102362204722" right="0.51181102362204722" top="0.78740157480314965" bottom="0.39370078740157483" header="0.31496062992125984" footer="0.31496062992125984"/>
  <pageSetup paperSize="9" scale="60" orientation="landscape" r:id="rId1"/>
  <headerFooter>
    <oddFooter>&amp;C&amp;P/&amp;N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showGridLines="0" showZeros="0" view="pageBreakPreview" topLeftCell="A40" zoomScale="112" zoomScaleNormal="90" zoomScaleSheetLayoutView="112" workbookViewId="0">
      <selection activeCell="F53" sqref="F53"/>
    </sheetView>
  </sheetViews>
  <sheetFormatPr defaultColWidth="10.7109375" defaultRowHeight="15"/>
  <cols>
    <col min="1" max="1" width="6.7109375" customWidth="1"/>
    <col min="2" max="2" width="26.7109375" customWidth="1"/>
    <col min="3" max="3" width="7.85546875" customWidth="1"/>
    <col min="4" max="4" width="13.5703125" customWidth="1"/>
    <col min="5" max="5" width="9.5703125" bestFit="1" customWidth="1"/>
    <col min="6" max="6" width="12" customWidth="1"/>
    <col min="7" max="7" width="8.7109375" bestFit="1" customWidth="1"/>
    <col min="8" max="8" width="10.7109375" customWidth="1"/>
    <col min="9" max="9" width="9.5703125" customWidth="1"/>
    <col min="10" max="10" width="12" customWidth="1"/>
    <col min="11" max="11" width="9.140625" customWidth="1"/>
    <col min="12" max="12" width="10.28515625" customWidth="1"/>
    <col min="13" max="13" width="9.85546875" customWidth="1"/>
    <col min="14" max="14" width="10.5703125" customWidth="1"/>
    <col min="15" max="250" width="9.140625" customWidth="1"/>
    <col min="251" max="251" width="6.7109375" customWidth="1"/>
    <col min="252" max="252" width="26.7109375" customWidth="1"/>
    <col min="253" max="253" width="6.140625" customWidth="1"/>
    <col min="254" max="254" width="14.7109375" customWidth="1"/>
    <col min="255" max="255" width="8.7109375" bestFit="1" customWidth="1"/>
  </cols>
  <sheetData>
    <row r="1" spans="1:15" ht="75.75" customHeight="1">
      <c r="A1" s="450"/>
      <c r="B1" s="692"/>
      <c r="C1" s="692"/>
      <c r="D1" s="692"/>
      <c r="E1" s="692"/>
      <c r="F1" s="692"/>
      <c r="G1" s="692"/>
      <c r="H1" s="692"/>
      <c r="I1" s="692"/>
      <c r="J1" s="692"/>
      <c r="K1" s="451"/>
      <c r="L1" s="451"/>
      <c r="M1" s="82"/>
      <c r="N1" s="11"/>
    </row>
    <row r="2" spans="1:15" ht="15" customHeight="1">
      <c r="A2" s="869" t="s">
        <v>3</v>
      </c>
      <c r="B2" s="870"/>
      <c r="C2" s="870"/>
      <c r="D2" s="870"/>
      <c r="E2" s="870"/>
      <c r="F2" s="870"/>
      <c r="G2" s="870"/>
      <c r="H2" s="870"/>
      <c r="I2" s="870"/>
      <c r="J2" s="870"/>
      <c r="K2" s="870"/>
      <c r="L2" s="870"/>
      <c r="M2" s="870"/>
      <c r="N2" s="689"/>
    </row>
    <row r="3" spans="1:15" ht="15" customHeight="1">
      <c r="A3" s="815" t="s">
        <v>34</v>
      </c>
      <c r="B3" s="831"/>
      <c r="C3" s="831"/>
      <c r="D3" s="831"/>
      <c r="E3" s="831"/>
      <c r="F3" s="831"/>
      <c r="G3" s="831"/>
      <c r="H3" s="831"/>
      <c r="I3" s="831"/>
      <c r="J3" s="831"/>
      <c r="K3" s="831"/>
      <c r="L3" s="831"/>
      <c r="M3" s="831"/>
      <c r="N3" s="690"/>
    </row>
    <row r="4" spans="1:15" ht="15" customHeight="1">
      <c r="A4" s="815" t="s">
        <v>162</v>
      </c>
      <c r="B4" s="831"/>
      <c r="C4" s="831"/>
      <c r="D4" s="831"/>
      <c r="E4" s="831"/>
      <c r="F4" s="831"/>
      <c r="G4" s="831"/>
      <c r="H4" s="831"/>
      <c r="I4" s="831"/>
      <c r="J4" s="831"/>
      <c r="K4" s="831"/>
      <c r="L4" s="831"/>
      <c r="M4" s="831"/>
      <c r="N4" s="690"/>
    </row>
    <row r="5" spans="1:15" ht="18.75">
      <c r="A5" s="871" t="s">
        <v>121</v>
      </c>
      <c r="B5" s="872"/>
      <c r="C5" s="872"/>
      <c r="D5" s="872"/>
      <c r="E5" s="872"/>
      <c r="F5" s="872"/>
      <c r="G5" s="872"/>
      <c r="H5" s="872"/>
      <c r="I5" s="872"/>
      <c r="J5" s="872"/>
      <c r="K5" s="872"/>
      <c r="L5" s="872"/>
      <c r="M5" s="872"/>
      <c r="N5" s="691"/>
    </row>
    <row r="6" spans="1:15" ht="18.75">
      <c r="A6" s="253"/>
      <c r="B6" s="694"/>
      <c r="C6" s="694"/>
      <c r="D6" s="694"/>
      <c r="E6" s="694"/>
      <c r="F6" s="694"/>
      <c r="G6" s="694"/>
      <c r="H6" s="694"/>
      <c r="I6" s="694"/>
      <c r="J6" s="695"/>
      <c r="K6" s="444"/>
      <c r="L6" s="444"/>
      <c r="N6" s="252"/>
    </row>
    <row r="7" spans="1:15" ht="18.75">
      <c r="A7" s="879" t="str">
        <f>'Planilha SEM Desonerado'!A10</f>
        <v>OBJETO: PAVIMENTAÇÃO EM DIVERSAS RUAS NO MUNICÍPIO DE ARAPIRACA/AL.</v>
      </c>
      <c r="B7" s="880"/>
      <c r="C7" s="880"/>
      <c r="D7" s="880"/>
      <c r="E7" s="880"/>
      <c r="F7" s="880"/>
      <c r="G7" s="880"/>
      <c r="H7" s="694"/>
      <c r="I7" s="694"/>
      <c r="J7" s="695"/>
      <c r="K7" s="444"/>
      <c r="L7" s="444"/>
      <c r="N7" s="252"/>
    </row>
    <row r="8" spans="1:15" ht="18.75">
      <c r="A8" s="879" t="str">
        <f>'Planilha SEM Desonerado'!A11</f>
        <v>TERMO DE COMPROMISSO: N° 5.135.00/2017</v>
      </c>
      <c r="B8" s="880"/>
      <c r="C8" s="880"/>
      <c r="D8" s="880"/>
      <c r="E8" s="880"/>
      <c r="F8" s="880"/>
      <c r="G8" s="880"/>
      <c r="H8" s="694"/>
      <c r="I8" s="694"/>
      <c r="J8" s="695"/>
      <c r="K8" s="444"/>
      <c r="L8" s="444"/>
      <c r="N8" s="252"/>
    </row>
    <row r="9" spans="1:15" ht="11.25" customHeight="1">
      <c r="A9" s="350"/>
      <c r="B9" s="351"/>
      <c r="C9" s="351"/>
      <c r="D9" s="351"/>
      <c r="E9" s="351"/>
      <c r="F9" s="351"/>
      <c r="G9" s="351"/>
      <c r="H9" s="351"/>
      <c r="I9" s="351"/>
      <c r="J9" s="351"/>
      <c r="K9" s="701"/>
      <c r="L9" s="444"/>
      <c r="N9" s="252"/>
    </row>
    <row r="10" spans="1:15">
      <c r="A10" s="859" t="s">
        <v>122</v>
      </c>
      <c r="B10" s="861" t="s">
        <v>123</v>
      </c>
      <c r="C10" s="861" t="s">
        <v>1</v>
      </c>
      <c r="D10" s="861" t="s">
        <v>124</v>
      </c>
      <c r="E10" s="863" t="s">
        <v>125</v>
      </c>
      <c r="F10" s="864"/>
      <c r="G10" s="863" t="s">
        <v>126</v>
      </c>
      <c r="H10" s="864"/>
      <c r="I10" s="863" t="s">
        <v>127</v>
      </c>
      <c r="J10" s="858"/>
      <c r="K10" s="857" t="s">
        <v>128</v>
      </c>
      <c r="L10" s="858"/>
      <c r="M10" s="857" t="s">
        <v>129</v>
      </c>
      <c r="N10" s="858"/>
    </row>
    <row r="11" spans="1:15">
      <c r="A11" s="860"/>
      <c r="B11" s="862"/>
      <c r="C11" s="862"/>
      <c r="D11" s="862"/>
      <c r="E11" s="263" t="s">
        <v>1</v>
      </c>
      <c r="F11" s="263" t="s">
        <v>130</v>
      </c>
      <c r="G11" s="263" t="s">
        <v>1</v>
      </c>
      <c r="H11" s="263" t="s">
        <v>130</v>
      </c>
      <c r="I11" s="263" t="s">
        <v>1</v>
      </c>
      <c r="J11" s="264" t="s">
        <v>130</v>
      </c>
      <c r="K11" s="693" t="s">
        <v>1</v>
      </c>
      <c r="L11" s="264" t="s">
        <v>130</v>
      </c>
      <c r="M11" s="263" t="s">
        <v>1</v>
      </c>
      <c r="N11" s="264" t="s">
        <v>130</v>
      </c>
    </row>
    <row r="12" spans="1:15">
      <c r="A12" s="835" t="str">
        <f>'Planilha SEM Desonerado'!A15</f>
        <v>1.0</v>
      </c>
      <c r="B12" s="848" t="str">
        <f>'Planilha SEM Desonerado'!D15</f>
        <v>ADMINISTRAÇÃO DA OBRA</v>
      </c>
      <c r="C12" s="839">
        <f>(D12/$D$51)</f>
        <v>4.4299999999999999E-2</v>
      </c>
      <c r="D12" s="841">
        <f>'Planilha SEM Desonerado'!I18</f>
        <v>34085.300000000003</v>
      </c>
      <c r="E12" s="702">
        <v>0.2</v>
      </c>
      <c r="F12" s="703">
        <f>$D12*E12</f>
        <v>6817.06</v>
      </c>
      <c r="G12" s="702">
        <v>0.2</v>
      </c>
      <c r="H12" s="703">
        <f>$D12*G12</f>
        <v>6817.06</v>
      </c>
      <c r="I12" s="702">
        <v>0.2</v>
      </c>
      <c r="J12" s="703">
        <f>$D12*I12</f>
        <v>6817.06</v>
      </c>
      <c r="K12" s="702">
        <v>0.2</v>
      </c>
      <c r="L12" s="703">
        <f>$D12*K12</f>
        <v>6817.06</v>
      </c>
      <c r="M12" s="702">
        <v>0.2</v>
      </c>
      <c r="N12" s="704">
        <f>$D12*M12</f>
        <v>6817.06</v>
      </c>
      <c r="O12" s="7">
        <f>D12-F12-H12-J12-L12-N12</f>
        <v>0</v>
      </c>
    </row>
    <row r="13" spans="1:15">
      <c r="A13" s="836"/>
      <c r="B13" s="849"/>
      <c r="C13" s="840"/>
      <c r="D13" s="842"/>
      <c r="E13" s="855"/>
      <c r="F13" s="856"/>
      <c r="G13" s="855"/>
      <c r="H13" s="856"/>
      <c r="I13" s="853"/>
      <c r="J13" s="854"/>
      <c r="K13" s="846"/>
      <c r="L13" s="846"/>
      <c r="M13" s="853"/>
      <c r="N13" s="873"/>
    </row>
    <row r="14" spans="1:15">
      <c r="A14" s="835" t="str">
        <f>'Planilha SEM Desonerado'!A19</f>
        <v>2.0</v>
      </c>
      <c r="B14" s="848" t="str">
        <f>'Planilha SEM Desonerado'!D19</f>
        <v>SERVIÇOS PRELIMINARES</v>
      </c>
      <c r="C14" s="839">
        <f>(D14/$D$51)</f>
        <v>1.6199999999999999E-2</v>
      </c>
      <c r="D14" s="841">
        <f>'Planilha SEM Desonerado'!I23</f>
        <v>12432.2</v>
      </c>
      <c r="E14" s="702">
        <v>0.2</v>
      </c>
      <c r="F14" s="703">
        <f>$D14*E14</f>
        <v>2486.44</v>
      </c>
      <c r="G14" s="702">
        <v>0.2</v>
      </c>
      <c r="H14" s="703">
        <f>$D14*G14</f>
        <v>2486.44</v>
      </c>
      <c r="I14" s="702">
        <v>0.2</v>
      </c>
      <c r="J14" s="703">
        <f>$D14*I14</f>
        <v>2486.44</v>
      </c>
      <c r="K14" s="702">
        <v>0.2</v>
      </c>
      <c r="L14" s="703">
        <f>$D14*K14</f>
        <v>2486.44</v>
      </c>
      <c r="M14" s="702">
        <v>0.2</v>
      </c>
      <c r="N14" s="704">
        <f>$D14*M14</f>
        <v>2486.44</v>
      </c>
      <c r="O14" s="7">
        <f>D14-F14-H14-J14-L14-N14</f>
        <v>0</v>
      </c>
    </row>
    <row r="15" spans="1:15">
      <c r="A15" s="836"/>
      <c r="B15" s="849"/>
      <c r="C15" s="840"/>
      <c r="D15" s="842"/>
      <c r="E15" s="855"/>
      <c r="F15" s="856"/>
      <c r="G15" s="855"/>
      <c r="H15" s="856"/>
      <c r="I15" s="855"/>
      <c r="J15" s="856"/>
      <c r="K15" s="855"/>
      <c r="L15" s="856"/>
      <c r="M15" s="855"/>
      <c r="N15" s="874"/>
    </row>
    <row r="16" spans="1:15" ht="15" customHeight="1">
      <c r="A16" s="850" t="str">
        <f>'Planilha SEM Desonerado'!A24:I24</f>
        <v>RUA GETULIANO DIAS (TRECHO 01)</v>
      </c>
      <c r="B16" s="851"/>
      <c r="C16" s="851"/>
      <c r="D16" s="851"/>
      <c r="E16" s="851"/>
      <c r="F16" s="851"/>
      <c r="G16" s="851"/>
      <c r="H16" s="851"/>
      <c r="I16" s="851"/>
      <c r="J16" s="851"/>
      <c r="K16" s="851"/>
      <c r="L16" s="851"/>
      <c r="M16" s="851"/>
      <c r="N16" s="852"/>
    </row>
    <row r="17" spans="1:15">
      <c r="A17" s="835" t="str">
        <f>'Planilha SEM Desonerado'!A25</f>
        <v>3.0</v>
      </c>
      <c r="B17" s="848" t="str">
        <f>'Planilha SEM Desonerado'!D25</f>
        <v xml:space="preserve">TERRAPLENAGEM </v>
      </c>
      <c r="C17" s="839">
        <f>(D17/$D$51)</f>
        <v>2.0999999999999999E-3</v>
      </c>
      <c r="D17" s="841">
        <f>'Planilha SEM Desonerado'!I34</f>
        <v>1608.3</v>
      </c>
      <c r="E17" s="702">
        <v>0.4</v>
      </c>
      <c r="F17" s="703">
        <f>$D17*E17</f>
        <v>643.32000000000005</v>
      </c>
      <c r="G17" s="702">
        <v>0.4</v>
      </c>
      <c r="H17" s="703">
        <f>$D17*G17</f>
        <v>643.32000000000005</v>
      </c>
      <c r="I17" s="702">
        <v>0.2</v>
      </c>
      <c r="J17" s="703">
        <f>$D17*I17</f>
        <v>321.66000000000003</v>
      </c>
      <c r="K17" s="702"/>
      <c r="L17" s="703">
        <f>$D17*K17</f>
        <v>0</v>
      </c>
      <c r="M17" s="702"/>
      <c r="N17" s="704">
        <f>$D17*M17</f>
        <v>0</v>
      </c>
      <c r="O17" s="7">
        <f>D17-F17-H17-J17-L17-N17</f>
        <v>0</v>
      </c>
    </row>
    <row r="18" spans="1:15">
      <c r="A18" s="836"/>
      <c r="B18" s="849"/>
      <c r="C18" s="840"/>
      <c r="D18" s="842"/>
      <c r="E18" s="843"/>
      <c r="F18" s="843"/>
      <c r="G18" s="843"/>
      <c r="H18" s="843"/>
      <c r="I18" s="843"/>
      <c r="J18" s="843"/>
      <c r="K18" s="846"/>
      <c r="L18" s="846"/>
      <c r="M18" s="846"/>
      <c r="N18" s="875"/>
    </row>
    <row r="19" spans="1:15">
      <c r="A19" s="835" t="str">
        <f>'Planilha SEM Desonerado'!A35</f>
        <v>4.0</v>
      </c>
      <c r="B19" s="848" t="str">
        <f>'Planilha SEM Desonerado'!D35</f>
        <v>PAVIMENTAÇÃO EM PARALELEPÍPEDO</v>
      </c>
      <c r="C19" s="839">
        <f>(D19/$D$51)</f>
        <v>0.30409999999999998</v>
      </c>
      <c r="D19" s="841">
        <f>'Planilha SEM Desonerado'!I41</f>
        <v>234105.75</v>
      </c>
      <c r="E19" s="702">
        <v>0.2</v>
      </c>
      <c r="F19" s="703">
        <f>$D19*E19</f>
        <v>46821.15</v>
      </c>
      <c r="G19" s="702">
        <v>0.2</v>
      </c>
      <c r="H19" s="703">
        <f>$D19*G19</f>
        <v>46821.15</v>
      </c>
      <c r="I19" s="702">
        <v>0.2</v>
      </c>
      <c r="J19" s="703">
        <f>$D19*I19</f>
        <v>46821.15</v>
      </c>
      <c r="K19" s="702">
        <v>0.2</v>
      </c>
      <c r="L19" s="703">
        <f>$D19*K19</f>
        <v>46821.15</v>
      </c>
      <c r="M19" s="702">
        <v>0.2</v>
      </c>
      <c r="N19" s="704">
        <f>$D19*M19</f>
        <v>46821.15</v>
      </c>
      <c r="O19" s="7">
        <f>D19-F19-H19-J19-L19-N19</f>
        <v>0</v>
      </c>
    </row>
    <row r="20" spans="1:15">
      <c r="A20" s="836"/>
      <c r="B20" s="849"/>
      <c r="C20" s="840"/>
      <c r="D20" s="842"/>
      <c r="E20" s="843"/>
      <c r="F20" s="843"/>
      <c r="G20" s="843"/>
      <c r="H20" s="843"/>
      <c r="I20" s="843"/>
      <c r="J20" s="843"/>
      <c r="K20" s="843"/>
      <c r="L20" s="843"/>
      <c r="M20" s="843"/>
      <c r="N20" s="876"/>
    </row>
    <row r="21" spans="1:15">
      <c r="A21" s="835" t="str">
        <f>'Planilha SEM Desonerado'!A42</f>
        <v>5.0</v>
      </c>
      <c r="B21" s="848" t="str">
        <f>'Planilha SEM Desonerado'!D42</f>
        <v>SINALIZAÇÃO VIÁRIA</v>
      </c>
      <c r="C21" s="844">
        <f>(D21/$D$51)</f>
        <v>7.5000000000000002E-4</v>
      </c>
      <c r="D21" s="841">
        <f>'Planilha SEM Desonerado'!I47</f>
        <v>573.78</v>
      </c>
      <c r="E21" s="702"/>
      <c r="F21" s="703">
        <f>$D21*E21</f>
        <v>0</v>
      </c>
      <c r="G21" s="702"/>
      <c r="H21" s="703">
        <f>$D21*G21</f>
        <v>0</v>
      </c>
      <c r="I21" s="702"/>
      <c r="J21" s="703">
        <f>$D21*I21</f>
        <v>0</v>
      </c>
      <c r="K21" s="702"/>
      <c r="L21" s="703">
        <f>$D21*K21</f>
        <v>0</v>
      </c>
      <c r="M21" s="702">
        <v>1</v>
      </c>
      <c r="N21" s="704">
        <f>$D21*M21</f>
        <v>573.78</v>
      </c>
      <c r="O21" s="7">
        <f>D21-F21-H21-J21-L21-N21</f>
        <v>0</v>
      </c>
    </row>
    <row r="22" spans="1:15">
      <c r="A22" s="836"/>
      <c r="B22" s="849"/>
      <c r="C22" s="845"/>
      <c r="D22" s="842"/>
      <c r="E22" s="846"/>
      <c r="F22" s="846"/>
      <c r="G22" s="847"/>
      <c r="H22" s="847"/>
      <c r="I22" s="846"/>
      <c r="J22" s="846"/>
      <c r="K22" s="846"/>
      <c r="L22" s="846"/>
      <c r="M22" s="877"/>
      <c r="N22" s="878"/>
    </row>
    <row r="23" spans="1:15" ht="15" customHeight="1">
      <c r="A23" s="850" t="str">
        <f>'Planilha SEM Desonerado'!A49:I49</f>
        <v>RUA JOSÉ CAETANO FILHO</v>
      </c>
      <c r="B23" s="851"/>
      <c r="C23" s="851"/>
      <c r="D23" s="851"/>
      <c r="E23" s="851"/>
      <c r="F23" s="851"/>
      <c r="G23" s="851"/>
      <c r="H23" s="851"/>
      <c r="I23" s="851"/>
      <c r="J23" s="851"/>
      <c r="K23" s="851"/>
      <c r="L23" s="851"/>
      <c r="M23" s="851"/>
      <c r="N23" s="852"/>
    </row>
    <row r="24" spans="1:15">
      <c r="A24" s="835" t="str">
        <f>'Planilha SEM Desonerado'!A50</f>
        <v>6.0</v>
      </c>
      <c r="B24" s="848" t="str">
        <f>'Planilha SEM Desonerado'!D50</f>
        <v xml:space="preserve">TERRAPLENAGEM </v>
      </c>
      <c r="C24" s="839">
        <f>(D24/$D$51)</f>
        <v>1.5E-3</v>
      </c>
      <c r="D24" s="841">
        <f>'Planilha SEM Desonerado'!I59</f>
        <v>1155.1500000000001</v>
      </c>
      <c r="E24" s="702">
        <v>0.4</v>
      </c>
      <c r="F24" s="703">
        <f>$D24*E24</f>
        <v>462.06</v>
      </c>
      <c r="G24" s="702">
        <v>0.4</v>
      </c>
      <c r="H24" s="703">
        <f>$D24*G24</f>
        <v>462.06</v>
      </c>
      <c r="I24" s="702">
        <v>0.2</v>
      </c>
      <c r="J24" s="703">
        <f>$D24*I24</f>
        <v>231.03</v>
      </c>
      <c r="K24" s="702"/>
      <c r="L24" s="703">
        <f>$D24*K24</f>
        <v>0</v>
      </c>
      <c r="M24" s="702"/>
      <c r="N24" s="704">
        <f>$D24*M24</f>
        <v>0</v>
      </c>
      <c r="O24" s="7">
        <f>D24-F24-H24-J24-L24-N24</f>
        <v>0</v>
      </c>
    </row>
    <row r="25" spans="1:15">
      <c r="A25" s="836"/>
      <c r="B25" s="849"/>
      <c r="C25" s="840"/>
      <c r="D25" s="842"/>
      <c r="E25" s="843"/>
      <c r="F25" s="843"/>
      <c r="G25" s="843"/>
      <c r="H25" s="843"/>
      <c r="I25" s="843"/>
      <c r="J25" s="843"/>
      <c r="K25" s="846"/>
      <c r="L25" s="846"/>
      <c r="M25" s="846"/>
      <c r="N25" s="875"/>
    </row>
    <row r="26" spans="1:15">
      <c r="A26" s="835" t="str">
        <f>'Planilha SEM Desonerado'!A60</f>
        <v>7.0</v>
      </c>
      <c r="B26" s="848" t="str">
        <f>'Planilha SEM Desonerado'!D60</f>
        <v>PAVIMENTAÇÃO EM PARALELEPÍPEDO</v>
      </c>
      <c r="C26" s="839">
        <f>(D26/$D$51)</f>
        <v>9.2899999999999996E-2</v>
      </c>
      <c r="D26" s="841">
        <f>'Planilha SEM Desonerado'!I66</f>
        <v>71518.55</v>
      </c>
      <c r="E26" s="702">
        <v>0.2</v>
      </c>
      <c r="F26" s="703">
        <f>$D26*E26</f>
        <v>14303.71</v>
      </c>
      <c r="G26" s="702">
        <v>0.2</v>
      </c>
      <c r="H26" s="703">
        <f>$D26*G26</f>
        <v>14303.71</v>
      </c>
      <c r="I26" s="702">
        <v>0.2</v>
      </c>
      <c r="J26" s="703">
        <f>$D26*I26</f>
        <v>14303.71</v>
      </c>
      <c r="K26" s="702">
        <v>0.2</v>
      </c>
      <c r="L26" s="703">
        <f>$D26*K26</f>
        <v>14303.71</v>
      </c>
      <c r="M26" s="702">
        <v>0.2</v>
      </c>
      <c r="N26" s="704">
        <f>$D26*M26</f>
        <v>14303.71</v>
      </c>
      <c r="O26" s="7">
        <f>D26-F26-H26-J26-L26-N26</f>
        <v>0</v>
      </c>
    </row>
    <row r="27" spans="1:15">
      <c r="A27" s="836"/>
      <c r="B27" s="849"/>
      <c r="C27" s="840"/>
      <c r="D27" s="842"/>
      <c r="E27" s="843"/>
      <c r="F27" s="843"/>
      <c r="G27" s="843"/>
      <c r="H27" s="843"/>
      <c r="I27" s="843"/>
      <c r="J27" s="843"/>
      <c r="K27" s="843"/>
      <c r="L27" s="843"/>
      <c r="M27" s="843"/>
      <c r="N27" s="876"/>
    </row>
    <row r="28" spans="1:15">
      <c r="A28" s="835" t="str">
        <f>'Planilha SEM Desonerado'!A67</f>
        <v>8.0</v>
      </c>
      <c r="B28" s="848" t="str">
        <f>'Planilha SEM Desonerado'!D67</f>
        <v>SINALIZAÇÃO VIÁRIA</v>
      </c>
      <c r="C28" s="839">
        <f>(D28/$D$51)</f>
        <v>1.1999999999999999E-3</v>
      </c>
      <c r="D28" s="841">
        <f>'Planilha SEM Desonerado'!I72</f>
        <v>916.2</v>
      </c>
      <c r="E28" s="702"/>
      <c r="F28" s="703">
        <f>$D28*E28</f>
        <v>0</v>
      </c>
      <c r="G28" s="702"/>
      <c r="H28" s="703">
        <f>$D28*G28</f>
        <v>0</v>
      </c>
      <c r="I28" s="702"/>
      <c r="J28" s="703">
        <f>$D28*I28</f>
        <v>0</v>
      </c>
      <c r="K28" s="702"/>
      <c r="L28" s="703">
        <f>$D28*K28</f>
        <v>0</v>
      </c>
      <c r="M28" s="702">
        <v>1</v>
      </c>
      <c r="N28" s="704">
        <f>$D28*M28</f>
        <v>916.2</v>
      </c>
      <c r="O28" s="7">
        <f>D28-F28-H28-J28-L28-N28</f>
        <v>0</v>
      </c>
    </row>
    <row r="29" spans="1:15">
      <c r="A29" s="836"/>
      <c r="B29" s="849"/>
      <c r="C29" s="840"/>
      <c r="D29" s="842"/>
      <c r="E29" s="846"/>
      <c r="F29" s="846"/>
      <c r="G29" s="847"/>
      <c r="H29" s="847"/>
      <c r="I29" s="846"/>
      <c r="J29" s="846"/>
      <c r="K29" s="846"/>
      <c r="L29" s="846"/>
      <c r="M29" s="877"/>
      <c r="N29" s="878"/>
    </row>
    <row r="30" spans="1:15" ht="15" customHeight="1">
      <c r="A30" s="850" t="str">
        <f>'Planilha SEM Desonerado'!A74:I74</f>
        <v>RUA ANTONIO JUVINO DA SILVA</v>
      </c>
      <c r="B30" s="851"/>
      <c r="C30" s="851"/>
      <c r="D30" s="851"/>
      <c r="E30" s="851"/>
      <c r="F30" s="851"/>
      <c r="G30" s="851"/>
      <c r="H30" s="851"/>
      <c r="I30" s="851"/>
      <c r="J30" s="851"/>
      <c r="K30" s="851"/>
      <c r="L30" s="851"/>
      <c r="M30" s="851"/>
      <c r="N30" s="852"/>
    </row>
    <row r="31" spans="1:15">
      <c r="A31" s="835" t="str">
        <f>'Planilha SEM Desonerado'!A75</f>
        <v>9.0</v>
      </c>
      <c r="B31" s="837" t="s">
        <v>257</v>
      </c>
      <c r="C31" s="839">
        <f t="shared" ref="C31" si="0">(D31/$D$51)</f>
        <v>2.5999999999999999E-3</v>
      </c>
      <c r="D31" s="841">
        <f>'Planilha SEM Desonerado'!I84</f>
        <v>1973.37</v>
      </c>
      <c r="E31" s="702">
        <v>0.4</v>
      </c>
      <c r="F31" s="703">
        <f>$D31*E31</f>
        <v>789.35</v>
      </c>
      <c r="G31" s="702">
        <v>0.4</v>
      </c>
      <c r="H31" s="703">
        <f>$D31*G31</f>
        <v>789.35</v>
      </c>
      <c r="I31" s="702">
        <v>0.2</v>
      </c>
      <c r="J31" s="703">
        <f>$D31*I31</f>
        <v>394.67</v>
      </c>
      <c r="K31" s="702"/>
      <c r="L31" s="703">
        <f>$D31*K31</f>
        <v>0</v>
      </c>
      <c r="M31" s="702"/>
      <c r="N31" s="704">
        <f>$D31*M31</f>
        <v>0</v>
      </c>
    </row>
    <row r="32" spans="1:15">
      <c r="A32" s="836"/>
      <c r="B32" s="838"/>
      <c r="C32" s="840"/>
      <c r="D32" s="842"/>
      <c r="E32" s="843"/>
      <c r="F32" s="843"/>
      <c r="G32" s="843"/>
      <c r="H32" s="843"/>
      <c r="I32" s="843"/>
      <c r="J32" s="843"/>
      <c r="K32" s="846"/>
      <c r="L32" s="846"/>
      <c r="M32" s="846"/>
      <c r="N32" s="875"/>
    </row>
    <row r="33" spans="1:15">
      <c r="A33" s="835" t="str">
        <f>'Planilha SEM Desonerado'!A85</f>
        <v>10.0</v>
      </c>
      <c r="B33" s="837" t="s">
        <v>232</v>
      </c>
      <c r="C33" s="839">
        <f t="shared" ref="C33" si="1">(D33/$D$51)</f>
        <v>0.1532</v>
      </c>
      <c r="D33" s="841">
        <f>'Planilha SEM Desonerado'!I91</f>
        <v>117930.4</v>
      </c>
      <c r="E33" s="702">
        <v>0.2</v>
      </c>
      <c r="F33" s="703">
        <f>$D33*E33</f>
        <v>23586.080000000002</v>
      </c>
      <c r="G33" s="702">
        <v>0.2</v>
      </c>
      <c r="H33" s="703">
        <f>$D33*G33</f>
        <v>23586.080000000002</v>
      </c>
      <c r="I33" s="702">
        <v>0.2</v>
      </c>
      <c r="J33" s="703">
        <f>$D33*I33</f>
        <v>23586.080000000002</v>
      </c>
      <c r="K33" s="702">
        <v>0.2</v>
      </c>
      <c r="L33" s="703">
        <f>$D33*K33</f>
        <v>23586.080000000002</v>
      </c>
      <c r="M33" s="702">
        <v>0.2</v>
      </c>
      <c r="N33" s="704">
        <f>$D33*M33</f>
        <v>23586.080000000002</v>
      </c>
      <c r="O33" s="7">
        <f>D33-F33-H33-J33-L33-N33</f>
        <v>0</v>
      </c>
    </row>
    <row r="34" spans="1:15">
      <c r="A34" s="836"/>
      <c r="B34" s="838"/>
      <c r="C34" s="840"/>
      <c r="D34" s="842"/>
      <c r="E34" s="843"/>
      <c r="F34" s="843"/>
      <c r="G34" s="843"/>
      <c r="H34" s="843"/>
      <c r="I34" s="843"/>
      <c r="J34" s="843"/>
      <c r="K34" s="843"/>
      <c r="L34" s="843"/>
      <c r="M34" s="843"/>
      <c r="N34" s="876"/>
    </row>
    <row r="35" spans="1:15">
      <c r="A35" s="835" t="str">
        <f>'Planilha SEM Desonerado'!A92</f>
        <v>11.0</v>
      </c>
      <c r="B35" s="837" t="s">
        <v>27</v>
      </c>
      <c r="C35" s="844">
        <f t="shared" ref="C35" si="2">(D35/$D$51)</f>
        <v>7.5000000000000002E-4</v>
      </c>
      <c r="D35" s="841">
        <f>'Planilha SEM Desonerado'!I97</f>
        <v>573.78</v>
      </c>
      <c r="E35" s="702"/>
      <c r="F35" s="703">
        <f>$D35*E35</f>
        <v>0</v>
      </c>
      <c r="G35" s="702"/>
      <c r="H35" s="703">
        <f>$D35*G35</f>
        <v>0</v>
      </c>
      <c r="I35" s="702"/>
      <c r="J35" s="703">
        <f>$D35*I35</f>
        <v>0</v>
      </c>
      <c r="K35" s="702"/>
      <c r="L35" s="703">
        <f>$D35*K35</f>
        <v>0</v>
      </c>
      <c r="M35" s="702">
        <v>1</v>
      </c>
      <c r="N35" s="704">
        <f>$D35*M35</f>
        <v>573.78</v>
      </c>
      <c r="O35" s="7">
        <f>D35-F35-H35-J35-L35-N35</f>
        <v>0</v>
      </c>
    </row>
    <row r="36" spans="1:15">
      <c r="A36" s="836"/>
      <c r="B36" s="838"/>
      <c r="C36" s="845"/>
      <c r="D36" s="842"/>
      <c r="E36" s="846"/>
      <c r="F36" s="846"/>
      <c r="G36" s="847"/>
      <c r="H36" s="847"/>
      <c r="I36" s="846"/>
      <c r="J36" s="846"/>
      <c r="K36" s="846"/>
      <c r="L36" s="846"/>
      <c r="M36" s="877"/>
      <c r="N36" s="878"/>
    </row>
    <row r="37" spans="1:15" ht="15" customHeight="1">
      <c r="A37" s="850" t="str">
        <f>'Planilha SEM Desonerado'!A99:I99</f>
        <v>RUA ANA FRANCISCA FERREIRA (TRECHO 01)</v>
      </c>
      <c r="B37" s="851"/>
      <c r="C37" s="851"/>
      <c r="D37" s="851"/>
      <c r="E37" s="851"/>
      <c r="F37" s="851"/>
      <c r="G37" s="851"/>
      <c r="H37" s="851"/>
      <c r="I37" s="851"/>
      <c r="J37" s="851"/>
      <c r="K37" s="851"/>
      <c r="L37" s="851"/>
      <c r="M37" s="851"/>
      <c r="N37" s="852"/>
    </row>
    <row r="38" spans="1:15">
      <c r="A38" s="833" t="str">
        <f>'Planilha SEM Desonerado'!A100</f>
        <v>12.0</v>
      </c>
      <c r="B38" s="848" t="str">
        <f>'Planilha SEM Desonerado'!D100</f>
        <v xml:space="preserve">TERRAPLENAGEM </v>
      </c>
      <c r="C38" s="839">
        <f t="shared" ref="C38" si="3">(D38/$D$51)</f>
        <v>4.4000000000000003E-3</v>
      </c>
      <c r="D38" s="841">
        <f>'Planilha SEM Desonerado'!I109</f>
        <v>3364.31</v>
      </c>
      <c r="E38" s="702">
        <v>0.4</v>
      </c>
      <c r="F38" s="703">
        <f>$D38*E38</f>
        <v>1345.72</v>
      </c>
      <c r="G38" s="702">
        <v>0.4</v>
      </c>
      <c r="H38" s="703">
        <f>$D38*G38</f>
        <v>1345.72</v>
      </c>
      <c r="I38" s="702">
        <v>0.2</v>
      </c>
      <c r="J38" s="703">
        <f>$D38*I38</f>
        <v>672.86</v>
      </c>
      <c r="K38" s="702"/>
      <c r="L38" s="703">
        <f>$D38*K38</f>
        <v>0</v>
      </c>
      <c r="M38" s="702"/>
      <c r="N38" s="704">
        <f>$D38*M38</f>
        <v>0</v>
      </c>
    </row>
    <row r="39" spans="1:15">
      <c r="A39" s="834"/>
      <c r="B39" s="849"/>
      <c r="C39" s="840"/>
      <c r="D39" s="842"/>
      <c r="E39" s="843"/>
      <c r="F39" s="843"/>
      <c r="G39" s="843"/>
      <c r="H39" s="843"/>
      <c r="I39" s="843"/>
      <c r="J39" s="843"/>
      <c r="K39" s="846"/>
      <c r="L39" s="846"/>
      <c r="M39" s="846"/>
      <c r="N39" s="875"/>
    </row>
    <row r="40" spans="1:15">
      <c r="A40" s="833" t="str">
        <f>'Planilha SEM Desonerado'!A110</f>
        <v>13.0</v>
      </c>
      <c r="B40" s="848" t="str">
        <f>'Planilha SEM Desonerado'!D110</f>
        <v>PAVIMENTAÇÃO EM PARALELEPÍPEDO</v>
      </c>
      <c r="C40" s="839">
        <f t="shared" ref="C40" si="4">(D40/$D$51)</f>
        <v>0.1842</v>
      </c>
      <c r="D40" s="841">
        <f>'Planilha SEM Desonerado'!I116</f>
        <v>141746.26999999999</v>
      </c>
      <c r="E40" s="702">
        <v>0.2</v>
      </c>
      <c r="F40" s="703">
        <f>$D40*E40</f>
        <v>28349.25</v>
      </c>
      <c r="G40" s="702">
        <v>0.2</v>
      </c>
      <c r="H40" s="703">
        <f>$D40*G40</f>
        <v>28349.25</v>
      </c>
      <c r="I40" s="702">
        <v>0.2</v>
      </c>
      <c r="J40" s="703">
        <f>$D40*I40</f>
        <v>28349.25</v>
      </c>
      <c r="K40" s="702">
        <v>0.2</v>
      </c>
      <c r="L40" s="703">
        <f>$D40*K40</f>
        <v>28349.25</v>
      </c>
      <c r="M40" s="702">
        <v>0.2</v>
      </c>
      <c r="N40" s="704">
        <f>$D40*M40</f>
        <v>28349.25</v>
      </c>
      <c r="O40" s="7">
        <f>D40-F40-H40-J40-L40-N40</f>
        <v>0.02</v>
      </c>
    </row>
    <row r="41" spans="1:15">
      <c r="A41" s="834"/>
      <c r="B41" s="849"/>
      <c r="C41" s="840"/>
      <c r="D41" s="842"/>
      <c r="E41" s="843"/>
      <c r="F41" s="843"/>
      <c r="G41" s="843"/>
      <c r="H41" s="843"/>
      <c r="I41" s="843"/>
      <c r="J41" s="843"/>
      <c r="K41" s="843"/>
      <c r="L41" s="843"/>
      <c r="M41" s="843"/>
      <c r="N41" s="876"/>
    </row>
    <row r="42" spans="1:15">
      <c r="A42" s="833" t="str">
        <f>'Planilha SEM Desonerado'!A117</f>
        <v>14.0</v>
      </c>
      <c r="B42" s="848" t="str">
        <f>'Planilha SEM Desonerado'!D117</f>
        <v>SINALIZAÇÃO VIÁRIA</v>
      </c>
      <c r="C42" s="844">
        <f t="shared" ref="C42" si="5">(D42/$D$51)</f>
        <v>5.9999999999999995E-4</v>
      </c>
      <c r="D42" s="841">
        <f>'Planilha SEM Desonerado'!I122</f>
        <v>460.89</v>
      </c>
      <c r="E42" s="702"/>
      <c r="F42" s="703">
        <f>$D42*E42</f>
        <v>0</v>
      </c>
      <c r="G42" s="702"/>
      <c r="H42" s="703">
        <f>$D42*G42</f>
        <v>0</v>
      </c>
      <c r="I42" s="702"/>
      <c r="J42" s="703">
        <f>$D42*I42</f>
        <v>0</v>
      </c>
      <c r="K42" s="702"/>
      <c r="L42" s="703">
        <f>$D42*K42</f>
        <v>0</v>
      </c>
      <c r="M42" s="702">
        <v>1</v>
      </c>
      <c r="N42" s="704">
        <f>$D42*M42</f>
        <v>460.89</v>
      </c>
      <c r="O42" s="7">
        <f>D42-F42-H42-J42-L42-N42</f>
        <v>0</v>
      </c>
    </row>
    <row r="43" spans="1:15">
      <c r="A43" s="834"/>
      <c r="B43" s="849"/>
      <c r="C43" s="845"/>
      <c r="D43" s="842"/>
      <c r="E43" s="846"/>
      <c r="F43" s="846"/>
      <c r="G43" s="847"/>
      <c r="H43" s="847"/>
      <c r="I43" s="846"/>
      <c r="J43" s="846"/>
      <c r="K43" s="846"/>
      <c r="L43" s="846"/>
      <c r="M43" s="877"/>
      <c r="N43" s="878"/>
    </row>
    <row r="44" spans="1:15" ht="15" customHeight="1">
      <c r="A44" s="850" t="str">
        <f>'Planilha SEM Desonerado'!A124:I124</f>
        <v>RUA ANA FRANCISCA FERREIRA (TRECHO 02)</v>
      </c>
      <c r="B44" s="851"/>
      <c r="C44" s="851"/>
      <c r="D44" s="851"/>
      <c r="E44" s="851"/>
      <c r="F44" s="851"/>
      <c r="G44" s="851"/>
      <c r="H44" s="851"/>
      <c r="I44" s="851"/>
      <c r="J44" s="851"/>
      <c r="K44" s="851"/>
      <c r="L44" s="851"/>
      <c r="M44" s="851"/>
      <c r="N44" s="852"/>
    </row>
    <row r="45" spans="1:15">
      <c r="A45" s="833" t="str">
        <f>'Planilha SEM Desonerado'!A125</f>
        <v>15.0</v>
      </c>
      <c r="B45" s="848" t="str">
        <f>'Planilha SEM Desonerado'!D125</f>
        <v xml:space="preserve">TERRAPLENAGEM </v>
      </c>
      <c r="C45" s="839">
        <f t="shared" ref="C45" si="6">(D45/$D$51)</f>
        <v>4.7999999999999996E-3</v>
      </c>
      <c r="D45" s="841">
        <f>'Planilha SEM Desonerado'!I134</f>
        <v>3701.52</v>
      </c>
      <c r="E45" s="702">
        <v>0.4</v>
      </c>
      <c r="F45" s="703">
        <f>$D45*E45</f>
        <v>1480.61</v>
      </c>
      <c r="G45" s="702">
        <v>0.4</v>
      </c>
      <c r="H45" s="703">
        <f>$D45*G45</f>
        <v>1480.61</v>
      </c>
      <c r="I45" s="702">
        <v>0.2</v>
      </c>
      <c r="J45" s="703">
        <f>$D45*I45</f>
        <v>740.3</v>
      </c>
      <c r="K45" s="702"/>
      <c r="L45" s="703">
        <f>$D45*K45</f>
        <v>0</v>
      </c>
      <c r="M45" s="702"/>
      <c r="N45" s="704">
        <f>$D45*M45</f>
        <v>0</v>
      </c>
      <c r="O45" s="7">
        <f>D45-F45-H45-J45-L45-N45</f>
        <v>0</v>
      </c>
    </row>
    <row r="46" spans="1:15">
      <c r="A46" s="834"/>
      <c r="B46" s="849"/>
      <c r="C46" s="840"/>
      <c r="D46" s="842"/>
      <c r="E46" s="843"/>
      <c r="F46" s="843"/>
      <c r="G46" s="843"/>
      <c r="H46" s="843"/>
      <c r="I46" s="843"/>
      <c r="J46" s="843"/>
      <c r="K46" s="846"/>
      <c r="L46" s="846"/>
      <c r="M46" s="846"/>
      <c r="N46" s="875"/>
    </row>
    <row r="47" spans="1:15">
      <c r="A47" s="833" t="str">
        <f>'Planilha SEM Desonerado'!A135</f>
        <v>16.0</v>
      </c>
      <c r="B47" s="848" t="str">
        <f>'Planilha SEM Desonerado'!D135</f>
        <v>PAVIMENTAÇÃO EM PARALELEPÍPEDO</v>
      </c>
      <c r="C47" s="839">
        <f t="shared" ref="C47" si="7">(D47/$D$51)</f>
        <v>0.18590000000000001</v>
      </c>
      <c r="D47" s="841">
        <f>'Planilha SEM Desonerado'!I141</f>
        <v>143121.5</v>
      </c>
      <c r="E47" s="702">
        <v>0.2</v>
      </c>
      <c r="F47" s="703">
        <f>$D47*E47</f>
        <v>28624.3</v>
      </c>
      <c r="G47" s="702">
        <v>0.2</v>
      </c>
      <c r="H47" s="703">
        <f>$D47*G47</f>
        <v>28624.3</v>
      </c>
      <c r="I47" s="702">
        <v>0.2</v>
      </c>
      <c r="J47" s="703">
        <f>$D47*I47</f>
        <v>28624.3</v>
      </c>
      <c r="K47" s="702">
        <v>0.2</v>
      </c>
      <c r="L47" s="703">
        <f>$D47*K47</f>
        <v>28624.3</v>
      </c>
      <c r="M47" s="702">
        <v>0.2</v>
      </c>
      <c r="N47" s="704">
        <f>$D47*M47</f>
        <v>28624.3</v>
      </c>
      <c r="O47" s="7">
        <f>D47-F47-H47-J47-L47-N47</f>
        <v>0</v>
      </c>
    </row>
    <row r="48" spans="1:15" ht="15" customHeight="1">
      <c r="A48" s="834"/>
      <c r="B48" s="849"/>
      <c r="C48" s="840"/>
      <c r="D48" s="842"/>
      <c r="E48" s="843"/>
      <c r="F48" s="843"/>
      <c r="G48" s="843"/>
      <c r="H48" s="843"/>
      <c r="I48" s="843"/>
      <c r="J48" s="843"/>
      <c r="K48" s="843"/>
      <c r="L48" s="843"/>
      <c r="M48" s="843"/>
      <c r="N48" s="876"/>
    </row>
    <row r="49" spans="1:15">
      <c r="A49" s="833" t="str">
        <f>'Planilha SEM Desonerado'!A142</f>
        <v>17.0</v>
      </c>
      <c r="B49" s="848" t="str">
        <f>'Planilha SEM Desonerado'!D142</f>
        <v>SINALIZAÇÃO VIÁRIA</v>
      </c>
      <c r="C49" s="844">
        <f t="shared" ref="C49" si="8">(D49/$D$51)</f>
        <v>5.9999999999999995E-4</v>
      </c>
      <c r="D49" s="841">
        <f>'Planilha SEM Desonerado'!I147</f>
        <v>460.89</v>
      </c>
      <c r="E49" s="702"/>
      <c r="F49" s="703">
        <f>$D49*E49</f>
        <v>0</v>
      </c>
      <c r="G49" s="702"/>
      <c r="H49" s="703">
        <f>$D49*G49</f>
        <v>0</v>
      </c>
      <c r="I49" s="702"/>
      <c r="J49" s="703">
        <f>$D49*I49</f>
        <v>0</v>
      </c>
      <c r="K49" s="702"/>
      <c r="L49" s="703">
        <f>$D49*K49</f>
        <v>0</v>
      </c>
      <c r="M49" s="702">
        <v>1</v>
      </c>
      <c r="N49" s="704">
        <f>$D49*M49</f>
        <v>460.89</v>
      </c>
      <c r="O49" s="7">
        <f>D49-F49-H49-J49-L49-N49</f>
        <v>0</v>
      </c>
    </row>
    <row r="50" spans="1:15">
      <c r="A50" s="834"/>
      <c r="B50" s="849"/>
      <c r="C50" s="845"/>
      <c r="D50" s="842"/>
      <c r="E50" s="846"/>
      <c r="F50" s="846"/>
      <c r="G50" s="847"/>
      <c r="H50" s="847"/>
      <c r="I50" s="846"/>
      <c r="J50" s="846"/>
      <c r="K50" s="846"/>
      <c r="L50" s="846"/>
      <c r="M50" s="877"/>
      <c r="N50" s="878"/>
    </row>
    <row r="51" spans="1:15">
      <c r="A51" s="865" t="s">
        <v>131</v>
      </c>
      <c r="B51" s="866"/>
      <c r="C51" s="254"/>
      <c r="D51" s="255">
        <f>SUM(D12:D50)</f>
        <v>769728.16</v>
      </c>
      <c r="E51" s="256">
        <f>(F51/$D51)</f>
        <v>0.20230000000000001</v>
      </c>
      <c r="F51" s="255">
        <f>SUM(F12:F50)+0.02</f>
        <v>155709.07</v>
      </c>
      <c r="G51" s="256">
        <f>(H51/$D51)</f>
        <v>0.20230000000000001</v>
      </c>
      <c r="H51" s="255">
        <f>SUM(H12:H50)+0.02</f>
        <v>155709.07</v>
      </c>
      <c r="I51" s="256">
        <f>(J51/$D51)</f>
        <v>0.19919999999999999</v>
      </c>
      <c r="J51" s="257">
        <f>SUM(J12:J50)</f>
        <v>153348.51</v>
      </c>
      <c r="K51" s="256">
        <f>(L51/$D51)</f>
        <v>0.19620000000000001</v>
      </c>
      <c r="L51" s="257">
        <f>SUM(L12:L50)</f>
        <v>150987.99</v>
      </c>
      <c r="M51" s="256">
        <f>(N51/$D51)</f>
        <v>0.2</v>
      </c>
      <c r="N51" s="257">
        <f>SUM(N12:N50)</f>
        <v>153973.53</v>
      </c>
      <c r="O51" s="7">
        <f>D51-F51-H51-J51-L51-N51</f>
        <v>-0.01</v>
      </c>
    </row>
    <row r="52" spans="1:15" ht="15" customHeight="1">
      <c r="A52" s="867" t="s">
        <v>132</v>
      </c>
      <c r="B52" s="868"/>
      <c r="C52" s="258"/>
      <c r="D52" s="259">
        <f>D51</f>
        <v>769728.16</v>
      </c>
      <c r="E52" s="260">
        <f>(F52/$D52)</f>
        <v>0.20230000000000001</v>
      </c>
      <c r="F52" s="259">
        <f>F51</f>
        <v>155709.07</v>
      </c>
      <c r="G52" s="260">
        <f>E52+G51</f>
        <v>0.40460000000000002</v>
      </c>
      <c r="H52" s="259">
        <f>H51+F52</f>
        <v>311418.14</v>
      </c>
      <c r="I52" s="260">
        <f>G52+I51</f>
        <v>0.6038</v>
      </c>
      <c r="J52" s="261">
        <f>J51+H52</f>
        <v>464766.65</v>
      </c>
      <c r="K52" s="260">
        <f>I52+K51</f>
        <v>0.8</v>
      </c>
      <c r="L52" s="261">
        <f>L51+J52</f>
        <v>615754.64</v>
      </c>
      <c r="M52" s="260">
        <f>K52+M51</f>
        <v>1</v>
      </c>
      <c r="N52" s="261">
        <f>N51+L52-0.01</f>
        <v>769728.16</v>
      </c>
    </row>
    <row r="53" spans="1:15">
      <c r="D53" s="262"/>
      <c r="H53" s="1"/>
      <c r="J53" s="1"/>
    </row>
    <row r="54" spans="1:15">
      <c r="D54" s="1"/>
      <c r="J54" s="262"/>
    </row>
    <row r="55" spans="1:15">
      <c r="J55" s="16"/>
    </row>
    <row r="56" spans="1:15">
      <c r="D56" s="1"/>
    </row>
  </sheetData>
  <mergeCells count="175">
    <mergeCell ref="K41:L41"/>
    <mergeCell ref="K43:L43"/>
    <mergeCell ref="M39:N39"/>
    <mergeCell ref="M41:N41"/>
    <mergeCell ref="M43:N43"/>
    <mergeCell ref="K46:L46"/>
    <mergeCell ref="K48:L48"/>
    <mergeCell ref="K50:L50"/>
    <mergeCell ref="M46:N46"/>
    <mergeCell ref="M48:N48"/>
    <mergeCell ref="M50:N50"/>
    <mergeCell ref="K25:L25"/>
    <mergeCell ref="K27:L27"/>
    <mergeCell ref="K29:L29"/>
    <mergeCell ref="M25:N25"/>
    <mergeCell ref="M27:N27"/>
    <mergeCell ref="M29:N29"/>
    <mergeCell ref="K32:L32"/>
    <mergeCell ref="K34:L34"/>
    <mergeCell ref="K36:L36"/>
    <mergeCell ref="M32:N32"/>
    <mergeCell ref="M34:N34"/>
    <mergeCell ref="M36:N36"/>
    <mergeCell ref="A30:N30"/>
    <mergeCell ref="A28:A29"/>
    <mergeCell ref="B28:B29"/>
    <mergeCell ref="C28:C29"/>
    <mergeCell ref="D28:D29"/>
    <mergeCell ref="E29:F29"/>
    <mergeCell ref="G29:H29"/>
    <mergeCell ref="I29:J29"/>
    <mergeCell ref="I25:J25"/>
    <mergeCell ref="I27:J27"/>
    <mergeCell ref="E25:F25"/>
    <mergeCell ref="G25:H25"/>
    <mergeCell ref="A2:M2"/>
    <mergeCell ref="A3:M3"/>
    <mergeCell ref="A4:M4"/>
    <mergeCell ref="A5:M5"/>
    <mergeCell ref="A16:N16"/>
    <mergeCell ref="A23:N23"/>
    <mergeCell ref="K13:L13"/>
    <mergeCell ref="K15:L15"/>
    <mergeCell ref="M13:N13"/>
    <mergeCell ref="M15:N15"/>
    <mergeCell ref="K18:L18"/>
    <mergeCell ref="K20:L20"/>
    <mergeCell ref="K22:L22"/>
    <mergeCell ref="M18:N18"/>
    <mergeCell ref="M20:N20"/>
    <mergeCell ref="M22:N22"/>
    <mergeCell ref="A21:A22"/>
    <mergeCell ref="G22:H22"/>
    <mergeCell ref="I22:J22"/>
    <mergeCell ref="E22:F22"/>
    <mergeCell ref="A8:G8"/>
    <mergeCell ref="A7:G7"/>
    <mergeCell ref="G10:H10"/>
    <mergeCell ref="I10:J10"/>
    <mergeCell ref="A42:A43"/>
    <mergeCell ref="B42:B43"/>
    <mergeCell ref="A47:A48"/>
    <mergeCell ref="B47:B48"/>
    <mergeCell ref="C47:C48"/>
    <mergeCell ref="D47:D48"/>
    <mergeCell ref="E48:F48"/>
    <mergeCell ref="G48:H48"/>
    <mergeCell ref="I48:J48"/>
    <mergeCell ref="C42:C43"/>
    <mergeCell ref="D42:D43"/>
    <mergeCell ref="E43:F43"/>
    <mergeCell ref="G43:H43"/>
    <mergeCell ref="I43:J43"/>
    <mergeCell ref="A45:A46"/>
    <mergeCell ref="B45:B46"/>
    <mergeCell ref="C45:C46"/>
    <mergeCell ref="D45:D46"/>
    <mergeCell ref="E46:F46"/>
    <mergeCell ref="G46:H46"/>
    <mergeCell ref="A44:N44"/>
    <mergeCell ref="I46:J46"/>
    <mergeCell ref="A49:A50"/>
    <mergeCell ref="B49:B50"/>
    <mergeCell ref="C49:C50"/>
    <mergeCell ref="D49:D50"/>
    <mergeCell ref="E50:F50"/>
    <mergeCell ref="G50:H50"/>
    <mergeCell ref="I50:J50"/>
    <mergeCell ref="A51:B51"/>
    <mergeCell ref="A52:B52"/>
    <mergeCell ref="A26:A27"/>
    <mergeCell ref="B26:B27"/>
    <mergeCell ref="C26:C27"/>
    <mergeCell ref="D26:D27"/>
    <mergeCell ref="E27:F27"/>
    <mergeCell ref="G27:H27"/>
    <mergeCell ref="B21:B22"/>
    <mergeCell ref="C21:C22"/>
    <mergeCell ref="A24:A25"/>
    <mergeCell ref="B24:B25"/>
    <mergeCell ref="C24:C25"/>
    <mergeCell ref="D24:D25"/>
    <mergeCell ref="D21:D22"/>
    <mergeCell ref="G15:H15"/>
    <mergeCell ref="A12:A13"/>
    <mergeCell ref="B12:B13"/>
    <mergeCell ref="C12:C13"/>
    <mergeCell ref="D12:D13"/>
    <mergeCell ref="E13:F13"/>
    <mergeCell ref="G13:H13"/>
    <mergeCell ref="A14:A15"/>
    <mergeCell ref="B14:B15"/>
    <mergeCell ref="C14:C15"/>
    <mergeCell ref="E15:F15"/>
    <mergeCell ref="I13:J13"/>
    <mergeCell ref="I15:J15"/>
    <mergeCell ref="K10:L10"/>
    <mergeCell ref="M10:N10"/>
    <mergeCell ref="G18:H18"/>
    <mergeCell ref="G20:H20"/>
    <mergeCell ref="C19:C20"/>
    <mergeCell ref="D19:D20"/>
    <mergeCell ref="A17:A18"/>
    <mergeCell ref="B17:B18"/>
    <mergeCell ref="C17:C18"/>
    <mergeCell ref="D17:D18"/>
    <mergeCell ref="E20:F20"/>
    <mergeCell ref="E18:F18"/>
    <mergeCell ref="I20:J20"/>
    <mergeCell ref="I18:J18"/>
    <mergeCell ref="A10:A11"/>
    <mergeCell ref="B10:B11"/>
    <mergeCell ref="C10:C11"/>
    <mergeCell ref="D10:D11"/>
    <mergeCell ref="E10:F10"/>
    <mergeCell ref="A19:A20"/>
    <mergeCell ref="B19:B20"/>
    <mergeCell ref="D14:D15"/>
    <mergeCell ref="A31:A32"/>
    <mergeCell ref="B31:B32"/>
    <mergeCell ref="C31:C32"/>
    <mergeCell ref="D31:D32"/>
    <mergeCell ref="E32:F32"/>
    <mergeCell ref="G32:H32"/>
    <mergeCell ref="A38:A39"/>
    <mergeCell ref="B38:B39"/>
    <mergeCell ref="C38:C39"/>
    <mergeCell ref="D38:D39"/>
    <mergeCell ref="E39:F39"/>
    <mergeCell ref="G39:H39"/>
    <mergeCell ref="A37:N37"/>
    <mergeCell ref="K39:L39"/>
    <mergeCell ref="I32:J32"/>
    <mergeCell ref="I39:J39"/>
    <mergeCell ref="A40:A41"/>
    <mergeCell ref="A33:A34"/>
    <mergeCell ref="B33:B34"/>
    <mergeCell ref="C33:C34"/>
    <mergeCell ref="D33:D34"/>
    <mergeCell ref="E34:F34"/>
    <mergeCell ref="G34:H34"/>
    <mergeCell ref="I34:J34"/>
    <mergeCell ref="A35:A36"/>
    <mergeCell ref="B35:B36"/>
    <mergeCell ref="C35:C36"/>
    <mergeCell ref="D35:D36"/>
    <mergeCell ref="E36:F36"/>
    <mergeCell ref="G36:H36"/>
    <mergeCell ref="I36:J36"/>
    <mergeCell ref="B40:B41"/>
    <mergeCell ref="C40:C41"/>
    <mergeCell ref="D40:D41"/>
    <mergeCell ref="E41:F41"/>
    <mergeCell ref="G41:H41"/>
    <mergeCell ref="I41:J41"/>
  </mergeCells>
  <conditionalFormatting sqref="K13:L13">
    <cfRule type="cellIs" dxfId="13" priority="8" operator="notEqual">
      <formula>$L$12</formula>
    </cfRule>
  </conditionalFormatting>
  <conditionalFormatting sqref="I13:J13">
    <cfRule type="cellIs" dxfId="12" priority="7" operator="notEqual">
      <formula>$L$12</formula>
    </cfRule>
  </conditionalFormatting>
  <conditionalFormatting sqref="E15:F15">
    <cfRule type="cellIs" dxfId="11" priority="6" operator="notEqual">
      <formula>0</formula>
    </cfRule>
  </conditionalFormatting>
  <conditionalFormatting sqref="M13:N13">
    <cfRule type="cellIs" dxfId="10" priority="5" operator="notEqual">
      <formula>$L$12</formula>
    </cfRule>
  </conditionalFormatting>
  <conditionalFormatting sqref="G15:H15">
    <cfRule type="cellIs" dxfId="9" priority="4" operator="notEqual">
      <formula>0</formula>
    </cfRule>
  </conditionalFormatting>
  <conditionalFormatting sqref="I15:J15">
    <cfRule type="cellIs" dxfId="8" priority="3" operator="notEqual">
      <formula>0</formula>
    </cfRule>
  </conditionalFormatting>
  <conditionalFormatting sqref="K15:L15">
    <cfRule type="cellIs" dxfId="7" priority="2" operator="notEqual">
      <formula>0</formula>
    </cfRule>
  </conditionalFormatting>
  <conditionalFormatting sqref="M15:N15">
    <cfRule type="cellIs" dxfId="6" priority="1" operator="notEqual">
      <formula>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57" orientation="portrait" r:id="rId1"/>
  <headerFooter>
    <oddFooter>&amp;C&amp;P/&amp;N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53"/>
  <sheetViews>
    <sheetView showGridLines="0" view="pageBreakPreview" topLeftCell="A4" zoomScale="70" zoomScaleNormal="100" zoomScaleSheetLayoutView="70" workbookViewId="0">
      <selection activeCell="F26" sqref="F26"/>
    </sheetView>
  </sheetViews>
  <sheetFormatPr defaultRowHeight="15"/>
  <cols>
    <col min="1" max="1" width="12" customWidth="1"/>
    <col min="2" max="2" width="33.5703125" customWidth="1"/>
    <col min="3" max="3" width="19.140625" customWidth="1"/>
    <col min="4" max="4" width="25.5703125" customWidth="1"/>
    <col min="5" max="5" width="19.140625" customWidth="1"/>
    <col min="6" max="6" width="18.85546875" customWidth="1"/>
    <col min="7" max="7" width="18.7109375" customWidth="1"/>
    <col min="8" max="8" width="13.28515625" customWidth="1"/>
    <col min="9" max="9" width="14.140625" customWidth="1"/>
    <col min="10" max="10" width="14.28515625" customWidth="1"/>
    <col min="11" max="11" width="16" customWidth="1"/>
    <col min="12" max="12" width="20.85546875" customWidth="1"/>
    <col min="13" max="13" width="59.28515625" customWidth="1"/>
    <col min="15" max="15" width="11.7109375" customWidth="1"/>
  </cols>
  <sheetData>
    <row r="1" spans="1:14" ht="98.25" customHeight="1">
      <c r="A1" s="450"/>
      <c r="B1" s="451"/>
      <c r="C1" s="451"/>
      <c r="D1" s="451"/>
      <c r="E1" s="451"/>
      <c r="F1" s="451"/>
      <c r="G1" s="451"/>
      <c r="H1" s="451"/>
      <c r="I1" s="451"/>
      <c r="J1" s="452"/>
    </row>
    <row r="2" spans="1:14" ht="15" customHeight="1">
      <c r="A2" s="812" t="s">
        <v>3</v>
      </c>
      <c r="B2" s="829"/>
      <c r="C2" s="829"/>
      <c r="D2" s="829"/>
      <c r="E2" s="829"/>
      <c r="F2" s="829"/>
      <c r="G2" s="829"/>
      <c r="H2" s="829"/>
      <c r="I2" s="829"/>
      <c r="J2" s="830"/>
      <c r="K2" s="30"/>
      <c r="L2" s="30"/>
      <c r="M2" s="30"/>
      <c r="N2" s="86"/>
    </row>
    <row r="3" spans="1:14" ht="15" customHeight="1">
      <c r="A3" s="815" t="s">
        <v>34</v>
      </c>
      <c r="B3" s="831"/>
      <c r="C3" s="831"/>
      <c r="D3" s="831"/>
      <c r="E3" s="831"/>
      <c r="F3" s="831"/>
      <c r="G3" s="831"/>
      <c r="H3" s="831"/>
      <c r="I3" s="831"/>
      <c r="J3" s="832"/>
      <c r="K3" s="30"/>
      <c r="L3" s="30"/>
      <c r="M3" s="30"/>
      <c r="N3" s="86"/>
    </row>
    <row r="4" spans="1:14" ht="15" customHeight="1">
      <c r="A4" s="815" t="s">
        <v>144</v>
      </c>
      <c r="B4" s="831"/>
      <c r="C4" s="831"/>
      <c r="D4" s="831"/>
      <c r="E4" s="831"/>
      <c r="F4" s="831"/>
      <c r="G4" s="831"/>
      <c r="H4" s="831"/>
      <c r="I4" s="831"/>
      <c r="J4" s="832"/>
      <c r="K4" s="30"/>
      <c r="L4" s="30"/>
      <c r="M4" s="30"/>
      <c r="N4" s="86"/>
    </row>
    <row r="5" spans="1:14" ht="15" customHeight="1">
      <c r="A5" s="80"/>
      <c r="B5" s="453"/>
      <c r="C5" s="453"/>
      <c r="D5" s="453"/>
      <c r="E5" s="454"/>
      <c r="F5" s="454"/>
      <c r="G5" s="454"/>
      <c r="H5" s="454"/>
      <c r="I5" s="444"/>
      <c r="J5" s="455"/>
      <c r="K5" s="30"/>
      <c r="L5" s="30"/>
      <c r="M5" s="30"/>
      <c r="N5" s="86"/>
    </row>
    <row r="6" spans="1:14" ht="23.25">
      <c r="A6" s="895" t="s">
        <v>25</v>
      </c>
      <c r="B6" s="896"/>
      <c r="C6" s="896"/>
      <c r="D6" s="896"/>
      <c r="E6" s="896"/>
      <c r="F6" s="896"/>
      <c r="G6" s="896"/>
      <c r="H6" s="896"/>
      <c r="I6" s="896"/>
      <c r="J6" s="897"/>
    </row>
    <row r="7" spans="1:14" ht="23.25">
      <c r="A7" s="569"/>
      <c r="B7" s="570"/>
      <c r="C7" s="570"/>
      <c r="D7" s="570"/>
      <c r="E7" s="570"/>
      <c r="F7" s="570"/>
      <c r="G7" s="570"/>
      <c r="H7" s="570"/>
      <c r="I7" s="570"/>
      <c r="J7" s="571"/>
    </row>
    <row r="8" spans="1:14" ht="20.25" customHeight="1">
      <c r="A8" s="10"/>
      <c r="B8" s="570"/>
      <c r="C8" s="570"/>
      <c r="D8" s="570"/>
      <c r="E8" s="570"/>
      <c r="F8" s="570"/>
      <c r="G8" s="570"/>
      <c r="H8" s="570"/>
      <c r="I8" s="570"/>
      <c r="J8" s="571"/>
    </row>
    <row r="9" spans="1:14" ht="12" customHeight="1">
      <c r="A9" s="879" t="str">
        <f>'Planilha SEM Desonerado'!A10</f>
        <v>OBJETO: PAVIMENTAÇÃO EM DIVERSAS RUAS NO MUNICÍPIO DE ARAPIRACA/AL.</v>
      </c>
      <c r="B9" s="880"/>
      <c r="C9" s="880"/>
      <c r="D9" s="880"/>
      <c r="E9" s="880"/>
      <c r="F9" s="880"/>
      <c r="G9" s="456"/>
      <c r="H9" s="456"/>
      <c r="I9" s="456"/>
      <c r="J9" s="571"/>
    </row>
    <row r="10" spans="1:14" ht="14.25" customHeight="1">
      <c r="A10" s="879"/>
      <c r="B10" s="880"/>
      <c r="C10" s="880"/>
      <c r="D10" s="880"/>
      <c r="E10" s="880"/>
      <c r="F10" s="880"/>
      <c r="G10" s="456"/>
      <c r="H10" s="456"/>
      <c r="I10" s="456"/>
      <c r="J10" s="571"/>
    </row>
    <row r="11" spans="1:14" ht="14.25" customHeight="1">
      <c r="A11" s="687" t="str">
        <f>'Planilha SEM Desonerado'!A11</f>
        <v>TERMO DE COMPROMISSO: N° 5.135.00/2017</v>
      </c>
      <c r="B11" s="286"/>
      <c r="C11" s="286"/>
      <c r="D11" s="286"/>
      <c r="E11" s="286"/>
      <c r="F11" s="286"/>
      <c r="G11" s="286"/>
      <c r="H11" s="286"/>
      <c r="I11" s="286"/>
      <c r="J11" s="571"/>
    </row>
    <row r="12" spans="1:14" ht="15.75">
      <c r="A12" s="457" t="str">
        <f>'Planilha SEM Desonerado'!A15</f>
        <v>1.0</v>
      </c>
      <c r="B12" s="458" t="s">
        <v>6</v>
      </c>
      <c r="C12" s="459"/>
      <c r="D12" s="459"/>
      <c r="E12" s="459"/>
      <c r="F12" s="459"/>
      <c r="G12" s="459"/>
      <c r="H12" s="459"/>
      <c r="I12" s="459"/>
      <c r="J12" s="460"/>
    </row>
    <row r="13" spans="1:14" ht="15" customHeight="1">
      <c r="A13" s="461"/>
      <c r="B13" s="898"/>
      <c r="C13" s="898"/>
      <c r="D13" s="898"/>
      <c r="E13" s="898"/>
      <c r="F13" s="898"/>
      <c r="G13" s="898"/>
      <c r="H13" s="898"/>
      <c r="I13" s="898"/>
      <c r="J13" s="899"/>
    </row>
    <row r="14" spans="1:14" ht="15.75">
      <c r="A14" s="462" t="str">
        <f>'Planilha SEM Desonerado'!A16</f>
        <v>1.1</v>
      </c>
      <c r="B14" s="575" t="str">
        <f>'Planilha SEM Desonerado'!D16</f>
        <v>Administração Local e Manutenção do canteiro</v>
      </c>
      <c r="C14" s="463"/>
      <c r="D14" s="463"/>
      <c r="E14" s="463"/>
      <c r="F14" s="463"/>
      <c r="G14" s="464"/>
      <c r="H14" s="465"/>
      <c r="I14" s="442" t="str">
        <f>'Planilha SEM Desonerado'!E16</f>
        <v>Mês</v>
      </c>
      <c r="J14" s="466">
        <f>E17</f>
        <v>5</v>
      </c>
    </row>
    <row r="15" spans="1:14" ht="15.75">
      <c r="A15" s="467"/>
      <c r="B15" s="468"/>
      <c r="C15" s="469"/>
      <c r="D15" s="469"/>
      <c r="E15" s="470"/>
      <c r="F15" s="469"/>
      <c r="G15" s="471"/>
      <c r="H15" s="472"/>
      <c r="I15" s="472"/>
      <c r="J15" s="473"/>
    </row>
    <row r="16" spans="1:14" ht="15.75">
      <c r="A16" s="75"/>
      <c r="B16" s="474"/>
      <c r="C16" s="475"/>
      <c r="D16" s="440"/>
      <c r="E16" s="445" t="s">
        <v>14</v>
      </c>
      <c r="F16" s="475"/>
      <c r="G16" s="476"/>
      <c r="H16" s="477"/>
      <c r="I16" s="477"/>
      <c r="J16" s="478"/>
    </row>
    <row r="17" spans="1:10" ht="15.75">
      <c r="A17" s="75"/>
      <c r="B17" s="474"/>
      <c r="C17" s="474"/>
      <c r="D17" s="439" t="s">
        <v>15</v>
      </c>
      <c r="E17" s="446">
        <v>5</v>
      </c>
      <c r="F17" s="474"/>
      <c r="G17" s="474"/>
      <c r="H17" s="474"/>
      <c r="I17" s="474"/>
      <c r="J17" s="436"/>
    </row>
    <row r="18" spans="1:10" ht="15.75">
      <c r="A18" s="75"/>
      <c r="B18" s="480"/>
      <c r="C18" s="480"/>
      <c r="D18" s="438"/>
      <c r="E18" s="463"/>
      <c r="F18" s="480"/>
      <c r="G18" s="480"/>
      <c r="H18" s="480"/>
      <c r="I18" s="480"/>
      <c r="J18" s="370"/>
    </row>
    <row r="19" spans="1:10" ht="15.75">
      <c r="A19" s="462" t="str">
        <f>'Planilha SEM Desonerado'!A17</f>
        <v>1.2</v>
      </c>
      <c r="B19" s="575" t="str">
        <f>'Planilha SEM Desonerado'!D17</f>
        <v>Locação de container - Escritório com banheiro - 6,20 x 2,20m</v>
      </c>
      <c r="C19" s="463"/>
      <c r="D19" s="463"/>
      <c r="E19" s="463"/>
      <c r="F19" s="463"/>
      <c r="G19" s="464"/>
      <c r="H19" s="465"/>
      <c r="I19" s="442" t="str">
        <f>'Planilha SEM Desonerado'!E17</f>
        <v>Mês</v>
      </c>
      <c r="J19" s="466">
        <f>E22</f>
        <v>5</v>
      </c>
    </row>
    <row r="20" spans="1:10" ht="15.75">
      <c r="A20" s="75"/>
      <c r="B20" s="480"/>
      <c r="C20" s="480"/>
      <c r="D20" s="480"/>
      <c r="E20" s="480"/>
      <c r="F20" s="480"/>
      <c r="G20" s="480"/>
      <c r="H20" s="480"/>
      <c r="I20" s="480"/>
      <c r="J20" s="370"/>
    </row>
    <row r="21" spans="1:10" ht="15.75">
      <c r="A21" s="75"/>
      <c r="B21" s="480"/>
      <c r="C21" s="480"/>
      <c r="D21" s="440"/>
      <c r="E21" s="445" t="s">
        <v>14</v>
      </c>
      <c r="F21" s="685"/>
      <c r="G21" s="480"/>
      <c r="H21" s="480"/>
      <c r="I21" s="480"/>
      <c r="J21" s="370"/>
    </row>
    <row r="22" spans="1:10" ht="15.75">
      <c r="A22" s="75"/>
      <c r="B22" s="480"/>
      <c r="C22" s="480"/>
      <c r="D22" s="439" t="s">
        <v>15</v>
      </c>
      <c r="E22" s="446">
        <v>5</v>
      </c>
      <c r="F22" s="686"/>
      <c r="G22" s="480"/>
      <c r="H22" s="480"/>
      <c r="I22" s="480"/>
      <c r="J22" s="370"/>
    </row>
    <row r="23" spans="1:10" ht="15.75">
      <c r="A23" s="75"/>
      <c r="B23" s="480"/>
      <c r="C23" s="480"/>
      <c r="D23" s="480"/>
      <c r="E23" s="480"/>
      <c r="F23" s="480"/>
      <c r="G23" s="480"/>
      <c r="H23" s="480"/>
      <c r="I23" s="480"/>
      <c r="J23" s="370"/>
    </row>
    <row r="24" spans="1:10" ht="15.75">
      <c r="A24" s="457" t="str">
        <f>'Planilha SEM Desonerado'!A19</f>
        <v>2.0</v>
      </c>
      <c r="B24" s="482" t="s">
        <v>165</v>
      </c>
      <c r="C24" s="459"/>
      <c r="D24" s="459"/>
      <c r="E24" s="459"/>
      <c r="F24" s="459"/>
      <c r="G24" s="459"/>
      <c r="H24" s="459"/>
      <c r="I24" s="459"/>
      <c r="J24" s="460"/>
    </row>
    <row r="25" spans="1:10" ht="15.75">
      <c r="A25" s="75"/>
      <c r="B25" s="480"/>
      <c r="C25" s="480"/>
      <c r="D25" s="480"/>
      <c r="E25" s="480"/>
      <c r="F25" s="480"/>
      <c r="G25" s="480"/>
      <c r="H25" s="480"/>
      <c r="I25" s="480"/>
      <c r="J25" s="370"/>
    </row>
    <row r="26" spans="1:10" ht="15.75">
      <c r="A26" s="462" t="str">
        <f>'Planilha SEM Desonerado'!A20</f>
        <v>2.1</v>
      </c>
      <c r="B26" s="483" t="str">
        <f>'Planilha SEM Desonerado'!D20</f>
        <v>Placa de Obra em Chapa de Aço Galvanizada</v>
      </c>
      <c r="C26" s="463"/>
      <c r="D26" s="463"/>
      <c r="E26" s="463"/>
      <c r="F26" s="463"/>
      <c r="G26" s="464"/>
      <c r="H26" s="465"/>
      <c r="I26" s="442" t="str">
        <f>'Planilha SEM Desonerado'!E20</f>
        <v>m²</v>
      </c>
      <c r="J26" s="466">
        <f>E29</f>
        <v>6</v>
      </c>
    </row>
    <row r="27" spans="1:10" ht="15.75">
      <c r="A27" s="75"/>
      <c r="B27" s="480"/>
      <c r="C27" s="480"/>
      <c r="D27" s="480"/>
      <c r="E27" s="480"/>
      <c r="F27" s="480"/>
      <c r="G27" s="480"/>
      <c r="H27" s="480"/>
      <c r="I27" s="480"/>
      <c r="J27" s="370"/>
    </row>
    <row r="28" spans="1:10" ht="15.75">
      <c r="A28" s="75"/>
      <c r="B28" s="484" t="s">
        <v>185</v>
      </c>
      <c r="C28" s="481" t="s">
        <v>5</v>
      </c>
      <c r="D28" s="485" t="s">
        <v>186</v>
      </c>
      <c r="E28" s="481" t="s">
        <v>20</v>
      </c>
      <c r="F28" s="444"/>
      <c r="G28" s="480"/>
      <c r="H28" s="480"/>
      <c r="I28" s="480"/>
      <c r="J28" s="370"/>
    </row>
    <row r="29" spans="1:10" ht="15.75">
      <c r="A29" s="75"/>
      <c r="B29" s="486">
        <v>1</v>
      </c>
      <c r="C29" s="449">
        <v>3</v>
      </c>
      <c r="D29" s="449">
        <v>2</v>
      </c>
      <c r="E29" s="449">
        <f>C29*D29*B29</f>
        <v>6</v>
      </c>
      <c r="F29" s="444"/>
      <c r="G29" s="480"/>
      <c r="H29" s="480"/>
      <c r="I29" s="480"/>
      <c r="J29" s="370"/>
    </row>
    <row r="30" spans="1:10" ht="15.75">
      <c r="A30" s="75"/>
      <c r="B30" s="683"/>
      <c r="C30" s="475"/>
      <c r="D30" s="475"/>
      <c r="E30" s="475"/>
      <c r="F30" s="444"/>
      <c r="G30" s="480"/>
      <c r="H30" s="480"/>
      <c r="I30" s="480"/>
      <c r="J30" s="370"/>
    </row>
    <row r="31" spans="1:10" ht="15.75">
      <c r="A31" s="462" t="str">
        <f>'Planilha SEM Desonerado'!A21</f>
        <v>2.2</v>
      </c>
      <c r="B31" s="483" t="str">
        <f>'Planilha SEM Desonerado'!D21</f>
        <v>Mobilização de pessoal e de equipamentos</v>
      </c>
      <c r="C31" s="463"/>
      <c r="D31" s="463"/>
      <c r="E31" s="463"/>
      <c r="F31" s="463"/>
      <c r="G31" s="464"/>
      <c r="H31" s="465"/>
      <c r="I31" s="442" t="str">
        <f>'Planilha SEM Desonerado'!E21</f>
        <v>Unid</v>
      </c>
      <c r="J31" s="466">
        <f>E34</f>
        <v>1</v>
      </c>
    </row>
    <row r="32" spans="1:10" ht="15.75">
      <c r="A32" s="75"/>
      <c r="B32" s="683"/>
      <c r="C32" s="475"/>
      <c r="D32" s="475"/>
      <c r="E32" s="475"/>
      <c r="F32" s="444"/>
      <c r="G32" s="480"/>
      <c r="H32" s="480"/>
      <c r="I32" s="480"/>
      <c r="J32" s="370"/>
    </row>
    <row r="33" spans="1:10" ht="15.75">
      <c r="A33" s="75"/>
      <c r="B33" s="683"/>
      <c r="C33" s="475"/>
      <c r="D33" s="437"/>
      <c r="E33" s="445" t="s">
        <v>17</v>
      </c>
      <c r="F33" s="444"/>
      <c r="G33" s="480"/>
      <c r="H33" s="480"/>
      <c r="I33" s="480"/>
      <c r="J33" s="370"/>
    </row>
    <row r="34" spans="1:10" ht="15.75">
      <c r="A34" s="75"/>
      <c r="B34" s="683"/>
      <c r="C34" s="475"/>
      <c r="D34" s="438" t="s">
        <v>545</v>
      </c>
      <c r="E34" s="479">
        <v>1</v>
      </c>
      <c r="F34" s="444"/>
      <c r="G34" s="480"/>
      <c r="H34" s="480"/>
      <c r="I34" s="480"/>
      <c r="J34" s="370"/>
    </row>
    <row r="35" spans="1:10" ht="15.75">
      <c r="A35" s="75"/>
      <c r="B35" s="683"/>
      <c r="C35" s="475"/>
      <c r="D35" s="475"/>
      <c r="E35" s="475"/>
      <c r="F35" s="444"/>
      <c r="G35" s="480"/>
      <c r="H35" s="480"/>
      <c r="I35" s="480"/>
      <c r="J35" s="370"/>
    </row>
    <row r="36" spans="1:10" ht="15.75">
      <c r="A36" s="462" t="str">
        <f>'Planilha SEM Desonerado'!A22</f>
        <v>2.3</v>
      </c>
      <c r="B36" s="483" t="str">
        <f>'Planilha SEM Desonerado'!D22</f>
        <v>Desmobilização de pessoal e de equipamentos</v>
      </c>
      <c r="C36" s="463"/>
      <c r="D36" s="463"/>
      <c r="E36" s="463"/>
      <c r="F36" s="463"/>
      <c r="G36" s="464"/>
      <c r="H36" s="465"/>
      <c r="I36" s="442" t="str">
        <f>'Planilha SEM Desonerado'!E22</f>
        <v>Unid</v>
      </c>
      <c r="J36" s="466">
        <f>E39</f>
        <v>1</v>
      </c>
    </row>
    <row r="37" spans="1:10" ht="15.75">
      <c r="A37" s="75"/>
      <c r="B37" s="497"/>
      <c r="C37" s="437"/>
      <c r="D37" s="437"/>
      <c r="E37" s="437"/>
      <c r="F37" s="437"/>
      <c r="G37" s="498"/>
      <c r="H37" s="477"/>
      <c r="I37" s="477"/>
      <c r="J37" s="684"/>
    </row>
    <row r="38" spans="1:10" ht="15.75">
      <c r="A38" s="75"/>
      <c r="B38" s="497"/>
      <c r="C38" s="437"/>
      <c r="D38" s="437"/>
      <c r="E38" s="445" t="s">
        <v>17</v>
      </c>
      <c r="F38" s="437"/>
      <c r="G38" s="498"/>
      <c r="H38" s="477"/>
      <c r="I38" s="477"/>
      <c r="J38" s="684"/>
    </row>
    <row r="39" spans="1:10" ht="15.75">
      <c r="A39" s="75"/>
      <c r="B39" s="497"/>
      <c r="C39" s="437"/>
      <c r="D39" s="438" t="s">
        <v>546</v>
      </c>
      <c r="E39" s="479">
        <v>1</v>
      </c>
      <c r="F39" s="437"/>
      <c r="G39" s="498"/>
      <c r="H39" s="477"/>
      <c r="I39" s="477"/>
      <c r="J39" s="684"/>
    </row>
    <row r="40" spans="1:10" ht="15.75">
      <c r="A40" s="75"/>
      <c r="B40" s="497"/>
      <c r="C40" s="437"/>
      <c r="D40" s="437"/>
      <c r="E40" s="437"/>
      <c r="F40" s="437"/>
      <c r="G40" s="498"/>
      <c r="H40" s="477"/>
      <c r="I40" s="477"/>
      <c r="J40" s="684"/>
    </row>
    <row r="41" spans="1:10">
      <c r="A41" s="900" t="str">
        <f>'Planilha SEM Desonerado'!A24:I24</f>
        <v>RUA GETULIANO DIAS (TRECHO 01)</v>
      </c>
      <c r="B41" s="900"/>
      <c r="C41" s="900"/>
      <c r="D41" s="900"/>
      <c r="E41" s="900"/>
      <c r="F41" s="900"/>
      <c r="G41" s="900"/>
      <c r="H41" s="900"/>
      <c r="I41" s="900"/>
      <c r="J41" s="900"/>
    </row>
    <row r="42" spans="1:10" ht="15.75">
      <c r="A42" s="457" t="str">
        <f>'Planilha SEM Desonerado'!A25</f>
        <v>3.0</v>
      </c>
      <c r="B42" s="458" t="s">
        <v>22</v>
      </c>
      <c r="C42" s="459"/>
      <c r="D42" s="459"/>
      <c r="E42" s="459"/>
      <c r="F42" s="459"/>
      <c r="G42" s="459"/>
      <c r="H42" s="459"/>
      <c r="I42" s="459"/>
      <c r="J42" s="460"/>
    </row>
    <row r="43" spans="1:10" ht="15.75">
      <c r="A43" s="487" t="str">
        <f>'Planilha SEM Desonerado'!A26</f>
        <v>3.1</v>
      </c>
      <c r="B43" s="488" t="str">
        <f>'Planilha SEM Desonerado'!D26</f>
        <v>SERVIÇOS DE TERRAPLENAGEM</v>
      </c>
      <c r="C43" s="489"/>
      <c r="D43" s="489"/>
      <c r="E43" s="489"/>
      <c r="F43" s="489"/>
      <c r="G43" s="489"/>
      <c r="H43" s="489"/>
      <c r="I43" s="490"/>
      <c r="J43" s="491"/>
    </row>
    <row r="44" spans="1:10" ht="15.75">
      <c r="A44" s="487" t="str">
        <f>'Planilha SEM Desonerado'!A27</f>
        <v>3.1.1</v>
      </c>
      <c r="B44" s="488" t="str">
        <f>'Planilha SEM Desonerado'!D27</f>
        <v xml:space="preserve">SERVIÇOS DE TOPOGRÁFIA </v>
      </c>
      <c r="C44" s="489"/>
      <c r="D44" s="489"/>
      <c r="E44" s="489"/>
      <c r="F44" s="489"/>
      <c r="G44" s="489"/>
      <c r="H44" s="489"/>
      <c r="I44" s="490"/>
      <c r="J44" s="491"/>
    </row>
    <row r="45" spans="1:10" ht="15.75">
      <c r="A45" s="467"/>
      <c r="B45" s="492"/>
      <c r="C45" s="493"/>
      <c r="D45" s="493"/>
      <c r="E45" s="493"/>
      <c r="F45" s="493"/>
      <c r="G45" s="493"/>
      <c r="H45" s="493"/>
      <c r="I45" s="494"/>
      <c r="J45" s="495"/>
    </row>
    <row r="46" spans="1:10" ht="15.75">
      <c r="A46" s="496" t="str">
        <f>'Planilha SEM Desonerado'!A28</f>
        <v>3.1.1.2</v>
      </c>
      <c r="B46" s="483" t="str">
        <f>'Planilha SEM Desonerado'!D28</f>
        <v>Serviços topográficos p/ pavimentação, inclusive nota de serviços, acompanhamento e greide</v>
      </c>
      <c r="C46" s="463"/>
      <c r="D46" s="463"/>
      <c r="E46" s="463"/>
      <c r="F46" s="463"/>
      <c r="G46" s="464"/>
      <c r="H46" s="465"/>
      <c r="I46" s="442" t="str">
        <f>'Planilha SEM Desonerado'!E28</f>
        <v>m²</v>
      </c>
      <c r="J46" s="443">
        <f>E49</f>
        <v>2880</v>
      </c>
    </row>
    <row r="47" spans="1:10" ht="15.75">
      <c r="A47" s="132"/>
      <c r="B47" s="497"/>
      <c r="C47" s="437"/>
      <c r="D47" s="437"/>
      <c r="E47" s="437"/>
      <c r="F47" s="437"/>
      <c r="G47" s="498"/>
      <c r="H47" s="477"/>
      <c r="I47" s="477"/>
      <c r="J47" s="243"/>
    </row>
    <row r="48" spans="1:10" ht="31.5">
      <c r="A48" s="567" t="s">
        <v>28</v>
      </c>
      <c r="B48" s="500" t="s">
        <v>73</v>
      </c>
      <c r="C48" s="445" t="s">
        <v>5</v>
      </c>
      <c r="D48" s="445" t="s">
        <v>16</v>
      </c>
      <c r="E48" s="445" t="s">
        <v>29</v>
      </c>
      <c r="F48" s="437"/>
      <c r="G48" s="498"/>
      <c r="H48" s="477"/>
      <c r="I48" s="477"/>
      <c r="J48" s="243"/>
    </row>
    <row r="49" spans="1:10" ht="31.5">
      <c r="A49" s="496">
        <v>1</v>
      </c>
      <c r="B49" s="501" t="s">
        <v>373</v>
      </c>
      <c r="C49" s="479">
        <v>6</v>
      </c>
      <c r="D49" s="479">
        <v>480</v>
      </c>
      <c r="E49" s="479">
        <f t="shared" ref="E49" si="0">C49*D49</f>
        <v>2880</v>
      </c>
      <c r="F49" s="437"/>
      <c r="G49" s="498"/>
      <c r="H49" s="477"/>
      <c r="I49" s="477"/>
      <c r="J49" s="243"/>
    </row>
    <row r="50" spans="1:10" ht="15.75">
      <c r="A50" s="132"/>
      <c r="B50" s="497"/>
      <c r="C50" s="502"/>
      <c r="D50" s="531"/>
      <c r="E50" s="531"/>
      <c r="F50" s="437"/>
      <c r="G50" s="498"/>
      <c r="H50" s="477"/>
      <c r="I50" s="477"/>
      <c r="J50" s="243"/>
    </row>
    <row r="51" spans="1:10" ht="15.75">
      <c r="A51" s="522" t="str">
        <f>'Planilha SEM Desonerado'!A29</f>
        <v>3.2</v>
      </c>
      <c r="B51" s="488" t="str">
        <f>'Planilha SEM Desonerado'!D29</f>
        <v>MOVIMENTO DE TERRA</v>
      </c>
      <c r="C51" s="503"/>
      <c r="D51" s="503"/>
      <c r="E51" s="503"/>
      <c r="F51" s="503"/>
      <c r="G51" s="503"/>
      <c r="H51" s="503"/>
      <c r="I51" s="504"/>
      <c r="J51" s="505"/>
    </row>
    <row r="52" spans="1:10" ht="15.75">
      <c r="A52" s="132"/>
      <c r="B52" s="497"/>
      <c r="C52" s="502"/>
      <c r="D52" s="502"/>
      <c r="E52" s="502"/>
      <c r="F52" s="437"/>
      <c r="G52" s="498"/>
      <c r="H52" s="477"/>
      <c r="I52" s="477"/>
      <c r="J52" s="243"/>
    </row>
    <row r="53" spans="1:10" ht="15.75">
      <c r="A53" s="892" t="s">
        <v>372</v>
      </c>
      <c r="B53" s="893"/>
      <c r="C53" s="893"/>
      <c r="D53" s="893"/>
      <c r="E53" s="893"/>
      <c r="F53" s="893"/>
      <c r="G53" s="893"/>
      <c r="H53" s="893"/>
      <c r="I53" s="893"/>
      <c r="J53" s="894"/>
    </row>
    <row r="54" spans="1:10" ht="63.75">
      <c r="A54" s="508" t="s">
        <v>145</v>
      </c>
      <c r="B54" s="270" t="s">
        <v>146</v>
      </c>
      <c r="C54" s="270" t="s">
        <v>147</v>
      </c>
      <c r="D54" s="270" t="s">
        <v>148</v>
      </c>
      <c r="E54" s="270" t="s">
        <v>149</v>
      </c>
      <c r="F54" s="270" t="s">
        <v>150</v>
      </c>
      <c r="G54" s="270" t="s">
        <v>151</v>
      </c>
      <c r="H54" s="270" t="s">
        <v>152</v>
      </c>
      <c r="I54" s="270" t="s">
        <v>153</v>
      </c>
      <c r="J54" s="509" t="s">
        <v>154</v>
      </c>
    </row>
    <row r="55" spans="1:10" ht="15.75">
      <c r="A55" s="884" t="str">
        <f>B49</f>
        <v>RUA GETULIANO DIAS (TRECHO 01)</v>
      </c>
      <c r="B55" s="885"/>
      <c r="C55" s="885"/>
      <c r="D55" s="885"/>
      <c r="E55" s="885"/>
      <c r="F55" s="885"/>
      <c r="G55" s="885"/>
      <c r="H55" s="885"/>
      <c r="I55" s="885"/>
      <c r="J55" s="886"/>
    </row>
    <row r="56" spans="1:10">
      <c r="A56" s="510" t="s">
        <v>388</v>
      </c>
      <c r="B56" s="271">
        <v>1.57</v>
      </c>
      <c r="C56" s="271">
        <v>0</v>
      </c>
      <c r="D56" s="271">
        <v>0</v>
      </c>
      <c r="E56" s="271">
        <v>0</v>
      </c>
      <c r="F56" s="271">
        <v>0</v>
      </c>
      <c r="G56" s="271">
        <v>0</v>
      </c>
      <c r="H56" s="271">
        <v>0</v>
      </c>
      <c r="I56" s="271">
        <v>0</v>
      </c>
      <c r="J56" s="511">
        <v>0</v>
      </c>
    </row>
    <row r="57" spans="1:10">
      <c r="A57" s="510" t="s">
        <v>389</v>
      </c>
      <c r="B57" s="271">
        <v>3.94</v>
      </c>
      <c r="C57" s="271">
        <v>55.06</v>
      </c>
      <c r="D57" s="271">
        <v>55.06</v>
      </c>
      <c r="E57" s="271">
        <v>0</v>
      </c>
      <c r="F57" s="271">
        <v>0</v>
      </c>
      <c r="G57" s="271">
        <v>55.06</v>
      </c>
      <c r="H57" s="271">
        <v>55.06</v>
      </c>
      <c r="I57" s="271">
        <v>0</v>
      </c>
      <c r="J57" s="511">
        <v>55.06</v>
      </c>
    </row>
    <row r="58" spans="1:10">
      <c r="A58" s="510" t="s">
        <v>390</v>
      </c>
      <c r="B58" s="271">
        <v>1.44</v>
      </c>
      <c r="C58" s="271">
        <v>53.83</v>
      </c>
      <c r="D58" s="271">
        <v>53.83</v>
      </c>
      <c r="E58" s="271">
        <v>0</v>
      </c>
      <c r="F58" s="271">
        <v>0</v>
      </c>
      <c r="G58" s="271">
        <v>108.88</v>
      </c>
      <c r="H58" s="271">
        <v>108.88</v>
      </c>
      <c r="I58" s="271">
        <v>0</v>
      </c>
      <c r="J58" s="511">
        <v>108.88</v>
      </c>
    </row>
    <row r="59" spans="1:10">
      <c r="A59" s="510" t="s">
        <v>391</v>
      </c>
      <c r="B59" s="271">
        <v>0.61</v>
      </c>
      <c r="C59" s="271">
        <v>20.52</v>
      </c>
      <c r="D59" s="271">
        <v>20.52</v>
      </c>
      <c r="E59" s="271">
        <v>0</v>
      </c>
      <c r="F59" s="271">
        <v>0</v>
      </c>
      <c r="G59" s="271">
        <v>129.4</v>
      </c>
      <c r="H59" s="271">
        <v>129.4</v>
      </c>
      <c r="I59" s="271">
        <v>0</v>
      </c>
      <c r="J59" s="511">
        <v>129.4</v>
      </c>
    </row>
    <row r="60" spans="1:10">
      <c r="A60" s="510" t="s">
        <v>392</v>
      </c>
      <c r="B60" s="271">
        <v>1.24</v>
      </c>
      <c r="C60" s="271">
        <v>18.45</v>
      </c>
      <c r="D60" s="271">
        <v>18.45</v>
      </c>
      <c r="E60" s="271">
        <v>0</v>
      </c>
      <c r="F60" s="271">
        <v>0</v>
      </c>
      <c r="G60" s="271">
        <v>147.85</v>
      </c>
      <c r="H60" s="271">
        <v>147.85</v>
      </c>
      <c r="I60" s="271">
        <v>0</v>
      </c>
      <c r="J60" s="511">
        <v>147.85</v>
      </c>
    </row>
    <row r="61" spans="1:10">
      <c r="A61" s="510" t="s">
        <v>393</v>
      </c>
      <c r="B61" s="271">
        <v>0.02</v>
      </c>
      <c r="C61" s="271">
        <v>12.6</v>
      </c>
      <c r="D61" s="271">
        <v>12.6</v>
      </c>
      <c r="E61" s="271">
        <v>0.24</v>
      </c>
      <c r="F61" s="271">
        <v>2.37</v>
      </c>
      <c r="G61" s="271">
        <v>160.44999999999999</v>
      </c>
      <c r="H61" s="271">
        <v>160.44999999999999</v>
      </c>
      <c r="I61" s="271">
        <v>2.37</v>
      </c>
      <c r="J61" s="511">
        <v>158.08000000000001</v>
      </c>
    </row>
    <row r="62" spans="1:10">
      <c r="A62" s="510" t="s">
        <v>394</v>
      </c>
      <c r="B62" s="271">
        <v>0.03</v>
      </c>
      <c r="C62" s="271">
        <v>0.51</v>
      </c>
      <c r="D62" s="271">
        <v>0.51</v>
      </c>
      <c r="E62" s="271">
        <v>0.3</v>
      </c>
      <c r="F62" s="271">
        <v>5.41</v>
      </c>
      <c r="G62" s="271">
        <v>160.96</v>
      </c>
      <c r="H62" s="271">
        <v>160.96</v>
      </c>
      <c r="I62" s="271">
        <v>7.78</v>
      </c>
      <c r="J62" s="511">
        <v>153.18</v>
      </c>
    </row>
    <row r="63" spans="1:10">
      <c r="A63" s="510" t="s">
        <v>397</v>
      </c>
      <c r="B63" s="271">
        <v>0.32</v>
      </c>
      <c r="C63" s="271">
        <v>3.42</v>
      </c>
      <c r="D63" s="271">
        <v>3.42</v>
      </c>
      <c r="E63" s="271">
        <v>0.06</v>
      </c>
      <c r="F63" s="271">
        <v>3.6</v>
      </c>
      <c r="G63" s="271">
        <v>164.38</v>
      </c>
      <c r="H63" s="271">
        <v>164.38</v>
      </c>
      <c r="I63" s="271">
        <v>11.38</v>
      </c>
      <c r="J63" s="511">
        <v>153.01</v>
      </c>
    </row>
    <row r="64" spans="1:10">
      <c r="A64" s="510" t="s">
        <v>398</v>
      </c>
      <c r="B64" s="271">
        <v>0.03</v>
      </c>
      <c r="C64" s="271">
        <v>3.42</v>
      </c>
      <c r="D64" s="271">
        <v>3.42</v>
      </c>
      <c r="E64" s="271">
        <v>0.13</v>
      </c>
      <c r="F64" s="271">
        <v>1.93</v>
      </c>
      <c r="G64" s="271">
        <v>167.8</v>
      </c>
      <c r="H64" s="271">
        <v>167.8</v>
      </c>
      <c r="I64" s="271">
        <v>13.31</v>
      </c>
      <c r="J64" s="511">
        <v>154.49</v>
      </c>
    </row>
    <row r="65" spans="1:10">
      <c r="A65" s="510" t="s">
        <v>399</v>
      </c>
      <c r="B65" s="271">
        <v>0</v>
      </c>
      <c r="C65" s="271">
        <v>0.3</v>
      </c>
      <c r="D65" s="271">
        <v>0.3</v>
      </c>
      <c r="E65" s="271">
        <v>0.3</v>
      </c>
      <c r="F65" s="271">
        <v>4.37</v>
      </c>
      <c r="G65" s="271">
        <v>168.1</v>
      </c>
      <c r="H65" s="271">
        <v>168.1</v>
      </c>
      <c r="I65" s="271">
        <v>17.68</v>
      </c>
      <c r="J65" s="511">
        <v>150.41999999999999</v>
      </c>
    </row>
    <row r="66" spans="1:10">
      <c r="A66" s="510" t="s">
        <v>400</v>
      </c>
      <c r="B66" s="271">
        <v>0</v>
      </c>
      <c r="C66" s="271">
        <v>0.02</v>
      </c>
      <c r="D66" s="271">
        <v>0.02</v>
      </c>
      <c r="E66" s="271">
        <v>1.17</v>
      </c>
      <c r="F66" s="271">
        <v>14.72</v>
      </c>
      <c r="G66" s="271">
        <v>168.11</v>
      </c>
      <c r="H66" s="271">
        <v>168.11</v>
      </c>
      <c r="I66" s="271">
        <v>32.39</v>
      </c>
      <c r="J66" s="511">
        <v>135.72</v>
      </c>
    </row>
    <row r="67" spans="1:10">
      <c r="A67" s="510" t="s">
        <v>401</v>
      </c>
      <c r="B67" s="271">
        <v>0</v>
      </c>
      <c r="C67" s="271">
        <v>0</v>
      </c>
      <c r="D67" s="271">
        <v>0</v>
      </c>
      <c r="E67" s="271">
        <v>0.81</v>
      </c>
      <c r="F67" s="271">
        <v>19.79</v>
      </c>
      <c r="G67" s="271">
        <v>168.11</v>
      </c>
      <c r="H67" s="271">
        <v>168.11</v>
      </c>
      <c r="I67" s="271">
        <v>52.18</v>
      </c>
      <c r="J67" s="511">
        <v>115.93</v>
      </c>
    </row>
    <row r="68" spans="1:10">
      <c r="A68" s="510" t="s">
        <v>402</v>
      </c>
      <c r="B68" s="271">
        <v>0</v>
      </c>
      <c r="C68" s="271">
        <v>0</v>
      </c>
      <c r="D68" s="271">
        <v>0</v>
      </c>
      <c r="E68" s="271">
        <v>1.34</v>
      </c>
      <c r="F68" s="271">
        <v>21.54</v>
      </c>
      <c r="G68" s="271">
        <v>168.11</v>
      </c>
      <c r="H68" s="271">
        <v>168.11</v>
      </c>
      <c r="I68" s="271">
        <v>73.73</v>
      </c>
      <c r="J68" s="511">
        <v>94.39</v>
      </c>
    </row>
    <row r="69" spans="1:10">
      <c r="A69" s="510" t="s">
        <v>403</v>
      </c>
      <c r="B69" s="271">
        <v>0</v>
      </c>
      <c r="C69" s="271">
        <v>0</v>
      </c>
      <c r="D69" s="271">
        <v>0</v>
      </c>
      <c r="E69" s="271">
        <v>0.86</v>
      </c>
      <c r="F69" s="271">
        <v>22.07</v>
      </c>
      <c r="G69" s="271">
        <v>168.11</v>
      </c>
      <c r="H69" s="271">
        <v>168.11</v>
      </c>
      <c r="I69" s="271">
        <v>95.8</v>
      </c>
      <c r="J69" s="511">
        <v>72.319999999999993</v>
      </c>
    </row>
    <row r="70" spans="1:10">
      <c r="A70" s="510" t="s">
        <v>404</v>
      </c>
      <c r="B70" s="271">
        <v>0</v>
      </c>
      <c r="C70" s="271">
        <v>0</v>
      </c>
      <c r="D70" s="271">
        <v>0</v>
      </c>
      <c r="E70" s="271">
        <v>1.66</v>
      </c>
      <c r="F70" s="271">
        <v>25.24</v>
      </c>
      <c r="G70" s="271">
        <v>168.11</v>
      </c>
      <c r="H70" s="271">
        <v>168.11</v>
      </c>
      <c r="I70" s="271">
        <v>121.04</v>
      </c>
      <c r="J70" s="511">
        <v>47.08</v>
      </c>
    </row>
    <row r="71" spans="1:10">
      <c r="A71" s="510" t="s">
        <v>405</v>
      </c>
      <c r="B71" s="271">
        <v>0</v>
      </c>
      <c r="C71" s="271">
        <v>0</v>
      </c>
      <c r="D71" s="271">
        <v>0</v>
      </c>
      <c r="E71" s="271">
        <v>1.61</v>
      </c>
      <c r="F71" s="271">
        <v>32.659999999999997</v>
      </c>
      <c r="G71" s="271">
        <v>168.11</v>
      </c>
      <c r="H71" s="271">
        <v>168.11</v>
      </c>
      <c r="I71" s="271">
        <v>153.69999999999999</v>
      </c>
      <c r="J71" s="511">
        <v>14.41</v>
      </c>
    </row>
    <row r="72" spans="1:10">
      <c r="A72" s="510" t="s">
        <v>406</v>
      </c>
      <c r="B72" s="271">
        <v>0</v>
      </c>
      <c r="C72" s="271">
        <v>0</v>
      </c>
      <c r="D72" s="271">
        <v>0</v>
      </c>
      <c r="E72" s="271">
        <v>0.69</v>
      </c>
      <c r="F72" s="271">
        <v>22.91</v>
      </c>
      <c r="G72" s="271">
        <v>168.12</v>
      </c>
      <c r="H72" s="271">
        <v>168.12</v>
      </c>
      <c r="I72" s="271">
        <v>176.61</v>
      </c>
      <c r="J72" s="511">
        <f>-8.49</f>
        <v>-8.49</v>
      </c>
    </row>
    <row r="73" spans="1:10">
      <c r="A73" s="510" t="s">
        <v>407</v>
      </c>
      <c r="B73" s="271">
        <v>0.02</v>
      </c>
      <c r="C73" s="271">
        <v>0.24</v>
      </c>
      <c r="D73" s="271">
        <v>0.24</v>
      </c>
      <c r="E73" s="271">
        <v>0.19</v>
      </c>
      <c r="F73" s="271">
        <v>8.77</v>
      </c>
      <c r="G73" s="271">
        <v>168.36</v>
      </c>
      <c r="H73" s="271">
        <v>168.36</v>
      </c>
      <c r="I73" s="271">
        <v>185.39</v>
      </c>
      <c r="J73" s="511">
        <f>-17.03</f>
        <v>-17.03</v>
      </c>
    </row>
    <row r="74" spans="1:10">
      <c r="A74" s="510" t="s">
        <v>408</v>
      </c>
      <c r="B74" s="271">
        <v>0</v>
      </c>
      <c r="C74" s="271">
        <v>0.23</v>
      </c>
      <c r="D74" s="271">
        <v>0.23</v>
      </c>
      <c r="E74" s="271">
        <v>0.68</v>
      </c>
      <c r="F74" s="271">
        <v>8.68</v>
      </c>
      <c r="G74" s="271">
        <v>168.59</v>
      </c>
      <c r="H74" s="271">
        <v>168.59</v>
      </c>
      <c r="I74" s="271">
        <v>194.07</v>
      </c>
      <c r="J74" s="511">
        <f>-25.48</f>
        <v>-25.48</v>
      </c>
    </row>
    <row r="75" spans="1:10">
      <c r="A75" s="510" t="s">
        <v>409</v>
      </c>
      <c r="B75" s="271">
        <v>0.13</v>
      </c>
      <c r="C75" s="271">
        <v>1.35</v>
      </c>
      <c r="D75" s="271">
        <v>1.35</v>
      </c>
      <c r="E75" s="271">
        <v>0.24</v>
      </c>
      <c r="F75" s="271">
        <v>9.11</v>
      </c>
      <c r="G75" s="271">
        <v>169.94</v>
      </c>
      <c r="H75" s="271">
        <v>169.94</v>
      </c>
      <c r="I75" s="271">
        <v>203.19</v>
      </c>
      <c r="J75" s="511">
        <f>-33.25</f>
        <v>-33.25</v>
      </c>
    </row>
    <row r="76" spans="1:10">
      <c r="A76" s="510" t="s">
        <v>410</v>
      </c>
      <c r="B76" s="271">
        <v>0.22</v>
      </c>
      <c r="C76" s="271">
        <v>3.53</v>
      </c>
      <c r="D76" s="271">
        <v>3.53</v>
      </c>
      <c r="E76" s="271">
        <v>0.01</v>
      </c>
      <c r="F76" s="271">
        <v>2.46</v>
      </c>
      <c r="G76" s="271">
        <v>173.47</v>
      </c>
      <c r="H76" s="271">
        <v>173.47</v>
      </c>
      <c r="I76" s="271">
        <v>205.64</v>
      </c>
      <c r="J76" s="511">
        <f>-32.17</f>
        <v>-32.17</v>
      </c>
    </row>
    <row r="77" spans="1:10">
      <c r="A77" s="510" t="s">
        <v>411</v>
      </c>
      <c r="B77" s="271">
        <v>1.05</v>
      </c>
      <c r="C77" s="271">
        <v>12.68</v>
      </c>
      <c r="D77" s="271">
        <v>12.68</v>
      </c>
      <c r="E77" s="271">
        <v>0</v>
      </c>
      <c r="F77" s="271">
        <v>0.09</v>
      </c>
      <c r="G77" s="271">
        <v>186.15</v>
      </c>
      <c r="H77" s="271">
        <v>186.15</v>
      </c>
      <c r="I77" s="271">
        <v>205.74</v>
      </c>
      <c r="J77" s="511">
        <f>-19.59</f>
        <v>-19.59</v>
      </c>
    </row>
    <row r="78" spans="1:10">
      <c r="A78" s="510" t="s">
        <v>412</v>
      </c>
      <c r="B78" s="271">
        <v>1.1499999999999999</v>
      </c>
      <c r="C78" s="271">
        <v>21.91</v>
      </c>
      <c r="D78" s="271">
        <v>21.91</v>
      </c>
      <c r="E78" s="271">
        <v>0</v>
      </c>
      <c r="F78" s="271">
        <v>0</v>
      </c>
      <c r="G78" s="271">
        <v>208.06</v>
      </c>
      <c r="H78" s="271">
        <v>208.06</v>
      </c>
      <c r="I78" s="271">
        <v>205.74</v>
      </c>
      <c r="J78" s="511">
        <v>2.3199999999999998</v>
      </c>
    </row>
    <row r="79" spans="1:10">
      <c r="A79" s="510" t="s">
        <v>413</v>
      </c>
      <c r="B79" s="271">
        <v>0.68</v>
      </c>
      <c r="C79" s="271">
        <v>18.28</v>
      </c>
      <c r="D79" s="271">
        <v>18.28</v>
      </c>
      <c r="E79" s="271">
        <v>0</v>
      </c>
      <c r="F79" s="271">
        <v>0</v>
      </c>
      <c r="G79" s="271">
        <v>226.33</v>
      </c>
      <c r="H79" s="271">
        <v>226.33</v>
      </c>
      <c r="I79" s="271">
        <v>205.74</v>
      </c>
      <c r="J79" s="511">
        <v>20.59</v>
      </c>
    </row>
    <row r="80" spans="1:10">
      <c r="A80" s="510" t="s">
        <v>414</v>
      </c>
      <c r="B80" s="271">
        <v>0</v>
      </c>
      <c r="C80" s="271">
        <v>6.83</v>
      </c>
      <c r="D80" s="271">
        <v>6.83</v>
      </c>
      <c r="E80" s="271">
        <v>1.32</v>
      </c>
      <c r="F80" s="271">
        <v>13.25</v>
      </c>
      <c r="G80" s="322">
        <v>233.16</v>
      </c>
      <c r="H80" s="271">
        <v>233.16</v>
      </c>
      <c r="I80" s="322">
        <v>218.99</v>
      </c>
      <c r="J80" s="512">
        <v>14.18</v>
      </c>
    </row>
    <row r="81" spans="1:10">
      <c r="A81" s="513"/>
      <c r="B81" s="371"/>
      <c r="C81" s="371"/>
      <c r="D81" s="371"/>
      <c r="E81" s="371"/>
      <c r="F81" s="371"/>
      <c r="G81" s="371"/>
      <c r="H81" s="371"/>
      <c r="I81" s="371"/>
      <c r="J81" s="514"/>
    </row>
    <row r="82" spans="1:10" ht="15.75">
      <c r="A82" s="132"/>
      <c r="B82" s="515"/>
      <c r="C82" s="515"/>
      <c r="D82" s="515"/>
      <c r="E82" s="515"/>
      <c r="F82" s="515"/>
      <c r="G82" s="371"/>
      <c r="H82" s="516" t="s">
        <v>175</v>
      </c>
      <c r="I82" s="516" t="s">
        <v>176</v>
      </c>
      <c r="J82" s="516" t="s">
        <v>39</v>
      </c>
    </row>
    <row r="83" spans="1:10" ht="15.75">
      <c r="A83" s="564"/>
      <c r="B83" s="546"/>
      <c r="C83" s="524"/>
      <c r="D83" s="524"/>
      <c r="E83" s="524"/>
      <c r="F83" s="437"/>
      <c r="G83" s="438" t="s">
        <v>177</v>
      </c>
      <c r="H83" s="442">
        <f>G80</f>
        <v>233.16</v>
      </c>
      <c r="I83" s="442">
        <f>I80</f>
        <v>218.99</v>
      </c>
      <c r="J83" s="442">
        <f>J80</f>
        <v>14.18</v>
      </c>
    </row>
    <row r="84" spans="1:10" ht="15.75">
      <c r="A84" s="132"/>
      <c r="B84" s="497"/>
      <c r="C84" s="502"/>
      <c r="D84" s="502"/>
      <c r="E84" s="502"/>
      <c r="F84" s="437"/>
      <c r="G84" s="438"/>
      <c r="H84" s="477"/>
      <c r="I84" s="477"/>
      <c r="J84" s="326"/>
    </row>
    <row r="85" spans="1:10" ht="15.75">
      <c r="A85" s="496" t="str">
        <f>'Planilha SEM Desonerado'!A30</f>
        <v>3.2.1</v>
      </c>
      <c r="B85" s="483" t="str">
        <f>'Planilha SEM Desonerado'!D30</f>
        <v>Escavacao mecanica  de mterial 1A. Categoria, proveniente de corte de subleito</v>
      </c>
      <c r="C85" s="463"/>
      <c r="D85" s="463"/>
      <c r="E85" s="463"/>
      <c r="F85" s="463"/>
      <c r="G85" s="464"/>
      <c r="H85" s="465"/>
      <c r="I85" s="442" t="str">
        <f>'Planilha SEM Desonerado'!E32</f>
        <v>m³</v>
      </c>
      <c r="J85" s="443">
        <f>H83</f>
        <v>233.16</v>
      </c>
    </row>
    <row r="86" spans="1:10" ht="15.75">
      <c r="A86" s="132"/>
      <c r="B86" s="497"/>
      <c r="C86" s="502"/>
      <c r="D86" s="502"/>
      <c r="E86" s="502"/>
      <c r="F86" s="437"/>
      <c r="G86" s="438"/>
      <c r="H86" s="477"/>
      <c r="I86" s="477"/>
      <c r="J86" s="326"/>
    </row>
    <row r="87" spans="1:10" ht="15.75" hidden="1">
      <c r="A87" s="132"/>
      <c r="B87" s="497"/>
      <c r="C87" s="502"/>
      <c r="D87" s="502"/>
      <c r="E87" s="502"/>
      <c r="F87" s="437"/>
      <c r="G87" s="498"/>
      <c r="H87" s="477"/>
      <c r="I87" s="477"/>
      <c r="J87" s="243"/>
    </row>
    <row r="88" spans="1:10" ht="15.75" hidden="1">
      <c r="A88" s="560" t="str">
        <f>'Planilha SEM Desonerado'!A31</f>
        <v>9.3</v>
      </c>
      <c r="B88" s="561" t="str">
        <f>'Planilha SEM Desonerado'!D31</f>
        <v>BOTA FORA</v>
      </c>
      <c r="C88" s="562"/>
      <c r="D88" s="562"/>
      <c r="E88" s="562"/>
      <c r="F88" s="503"/>
      <c r="G88" s="503"/>
      <c r="H88" s="503"/>
      <c r="I88" s="504"/>
      <c r="J88" s="505"/>
    </row>
    <row r="89" spans="1:10" ht="15.75" hidden="1">
      <c r="A89" s="132"/>
      <c r="B89" s="444"/>
      <c r="C89" s="506"/>
      <c r="D89" s="507"/>
      <c r="E89" s="507"/>
      <c r="F89" s="437"/>
      <c r="G89" s="498"/>
      <c r="H89" s="477"/>
      <c r="I89" s="477"/>
      <c r="J89" s="243"/>
    </row>
    <row r="90" spans="1:10" ht="15.75" hidden="1">
      <c r="A90" s="496" t="str">
        <f>'Planilha SEM Desonerado'!A32</f>
        <v>9.3.1</v>
      </c>
      <c r="B90" s="887" t="str">
        <f>'Planilha SEM Desonerado'!D32</f>
        <v xml:space="preserve">Carga e descarga mecanica de solo utilizando caminhao basculante 5,0m3 /11t e pa carregadeira sobre pneus * 105 hp * cap. 1,72m3. (bota-fora) </v>
      </c>
      <c r="C90" s="888"/>
      <c r="D90" s="888"/>
      <c r="E90" s="888"/>
      <c r="F90" s="888"/>
      <c r="G90" s="888"/>
      <c r="H90" s="889"/>
      <c r="I90" s="442" t="str">
        <f>'Planilha SEM Desonerado'!E32</f>
        <v>m³</v>
      </c>
      <c r="J90" s="443">
        <f>F93</f>
        <v>-36.28</v>
      </c>
    </row>
    <row r="91" spans="1:10" ht="15.75" hidden="1">
      <c r="A91" s="132"/>
      <c r="B91" s="444"/>
      <c r="C91" s="506"/>
      <c r="D91" s="507"/>
      <c r="E91" s="507"/>
      <c r="F91" s="437"/>
      <c r="G91" s="498"/>
      <c r="H91" s="477"/>
      <c r="I91" s="477"/>
      <c r="J91" s="243"/>
    </row>
    <row r="92" spans="1:10" ht="31.5" hidden="1">
      <c r="A92" s="132"/>
      <c r="B92" s="444"/>
      <c r="C92" s="567" t="s">
        <v>549</v>
      </c>
      <c r="D92" s="567" t="s">
        <v>194</v>
      </c>
      <c r="E92" s="448" t="s">
        <v>66</v>
      </c>
      <c r="F92" s="448" t="s">
        <v>67</v>
      </c>
      <c r="G92" s="502"/>
      <c r="H92" s="477"/>
      <c r="I92" s="477"/>
      <c r="J92" s="243"/>
    </row>
    <row r="93" spans="1:10" ht="15.75" hidden="1">
      <c r="A93" s="132"/>
      <c r="B93" s="444"/>
      <c r="C93" s="517">
        <f>J83</f>
        <v>14.18</v>
      </c>
      <c r="D93" s="517">
        <f>-J109</f>
        <v>-43.2</v>
      </c>
      <c r="E93" s="518">
        <v>0.25</v>
      </c>
      <c r="F93" s="479">
        <f>(C93+D93)*(E93+1)</f>
        <v>-36.28</v>
      </c>
      <c r="G93" s="502"/>
      <c r="H93" s="477"/>
      <c r="I93" s="477"/>
      <c r="J93" s="243"/>
    </row>
    <row r="94" spans="1:10" ht="15.75" hidden="1">
      <c r="A94" s="132"/>
      <c r="B94" s="444"/>
      <c r="C94" s="506"/>
      <c r="D94" s="507"/>
      <c r="E94" s="507"/>
      <c r="F94" s="437"/>
      <c r="G94" s="498"/>
      <c r="H94" s="477"/>
      <c r="I94" s="477"/>
      <c r="J94" s="243"/>
    </row>
    <row r="95" spans="1:10" ht="15.75" hidden="1">
      <c r="A95" s="496" t="str">
        <f>'Planilha SEM Desonerado'!A33</f>
        <v>9.3.2</v>
      </c>
      <c r="B95" s="887" t="str">
        <f>'Planilha SEM Desonerado'!D33</f>
        <v>Transporte com caminhão basculante de 18 m3, em via urbana pavimentada  m3xkm, dmt acima de 30 km(unidade: m3xkm). af_09/2016</v>
      </c>
      <c r="C95" s="888"/>
      <c r="D95" s="888"/>
      <c r="E95" s="888"/>
      <c r="F95" s="888"/>
      <c r="G95" s="888"/>
      <c r="H95" s="889"/>
      <c r="I95" s="442" t="str">
        <f>'Planilha SEM Desonerado'!E33</f>
        <v>m³x km</v>
      </c>
      <c r="J95" s="443">
        <f>E98</f>
        <v>-279.36</v>
      </c>
    </row>
    <row r="96" spans="1:10" ht="15.75" hidden="1">
      <c r="A96" s="132"/>
      <c r="B96" s="444"/>
      <c r="C96" s="506"/>
      <c r="D96" s="507"/>
      <c r="E96" s="507"/>
      <c r="F96" s="437"/>
      <c r="G96" s="498"/>
      <c r="H96" s="477"/>
      <c r="I96" s="477"/>
      <c r="J96" s="243"/>
    </row>
    <row r="97" spans="1:10" ht="30" hidden="1" customHeight="1">
      <c r="A97" s="519" t="s">
        <v>178</v>
      </c>
      <c r="B97" s="444"/>
      <c r="C97" s="567" t="s">
        <v>68</v>
      </c>
      <c r="D97" s="448" t="s">
        <v>70</v>
      </c>
      <c r="E97" s="448" t="s">
        <v>69</v>
      </c>
      <c r="F97" s="437"/>
      <c r="G97" s="498"/>
      <c r="H97" s="477"/>
      <c r="I97" s="477"/>
      <c r="J97" s="243"/>
    </row>
    <row r="98" spans="1:10" ht="15.75" hidden="1">
      <c r="A98" s="132"/>
      <c r="B98" s="444"/>
      <c r="C98" s="555">
        <f>F93</f>
        <v>-36.28</v>
      </c>
      <c r="D98" s="556">
        <v>7.7</v>
      </c>
      <c r="E98" s="557">
        <f>C98*D98</f>
        <v>-279.36</v>
      </c>
      <c r="F98" s="437"/>
      <c r="G98" s="498"/>
      <c r="H98" s="477"/>
      <c r="I98" s="477"/>
      <c r="J98" s="243"/>
    </row>
    <row r="99" spans="1:10" ht="15.75">
      <c r="A99" s="323"/>
      <c r="B99" s="550"/>
      <c r="C99" s="558"/>
      <c r="D99" s="559"/>
      <c r="E99" s="559"/>
      <c r="F99" s="437"/>
      <c r="G99" s="498"/>
      <c r="H99" s="477"/>
      <c r="I99" s="477"/>
      <c r="J99" s="243"/>
    </row>
    <row r="100" spans="1:10" ht="15.75">
      <c r="A100" s="457" t="str">
        <f>'Planilha SEM Desonerado'!A35</f>
        <v>4.0</v>
      </c>
      <c r="B100" s="458" t="str">
        <f>'Planilha SEM Desonerado'!D35</f>
        <v>PAVIMENTAÇÃO EM PARALELEPÍPEDO</v>
      </c>
      <c r="C100" s="459"/>
      <c r="D100" s="459"/>
      <c r="E100" s="459"/>
      <c r="F100" s="459"/>
      <c r="G100" s="459"/>
      <c r="H100" s="459"/>
      <c r="I100" s="459"/>
      <c r="J100" s="460"/>
    </row>
    <row r="101" spans="1:10" ht="30.75" customHeight="1">
      <c r="A101" s="76"/>
      <c r="B101" s="444"/>
      <c r="C101" s="437"/>
      <c r="D101" s="437"/>
      <c r="E101" s="437"/>
      <c r="F101" s="534"/>
      <c r="G101" s="544"/>
      <c r="H101" s="544"/>
      <c r="I101" s="544"/>
      <c r="J101" s="244"/>
    </row>
    <row r="102" spans="1:10" ht="15.75">
      <c r="A102" s="526" t="str">
        <f>'Planilha SEM Desonerado'!A36</f>
        <v>4.1</v>
      </c>
      <c r="B102" s="881" t="str">
        <f>'Planilha SEM Desonerado'!D36</f>
        <v xml:space="preserve">Pavimento em paralelepipedo sobre colchao de areia 15 cm, rejuntado com argamassa de cimento e areia no traço 1:3 (pedras pequenas 30 a 35 pecas por m2) </v>
      </c>
      <c r="C102" s="882"/>
      <c r="D102" s="882"/>
      <c r="E102" s="882"/>
      <c r="F102" s="882"/>
      <c r="G102" s="882"/>
      <c r="H102" s="883"/>
      <c r="I102" s="442" t="str">
        <f>'Planilha SEM Desonerado'!E36</f>
        <v>m²</v>
      </c>
      <c r="J102" s="443">
        <f>E105</f>
        <v>2880</v>
      </c>
    </row>
    <row r="103" spans="1:10" ht="15.75">
      <c r="A103" s="75"/>
      <c r="B103" s="527"/>
      <c r="C103" s="528"/>
      <c r="D103" s="528"/>
      <c r="E103" s="528"/>
      <c r="F103" s="528"/>
      <c r="G103" s="528"/>
      <c r="H103" s="528"/>
      <c r="I103" s="529"/>
      <c r="J103" s="243"/>
    </row>
    <row r="104" spans="1:10" ht="31.5">
      <c r="A104" s="567" t="s">
        <v>28</v>
      </c>
      <c r="B104" s="500" t="s">
        <v>73</v>
      </c>
      <c r="C104" s="445" t="s">
        <v>5</v>
      </c>
      <c r="D104" s="445" t="s">
        <v>16</v>
      </c>
      <c r="E104" s="445" t="s">
        <v>29</v>
      </c>
      <c r="F104" s="528"/>
      <c r="G104" s="530"/>
      <c r="H104" s="528"/>
      <c r="I104" s="529"/>
      <c r="J104" s="243"/>
    </row>
    <row r="105" spans="1:10" ht="31.5">
      <c r="A105" s="496">
        <v>1</v>
      </c>
      <c r="B105" s="501" t="str">
        <f>B49</f>
        <v>RUA GETULIANO DIAS (TRECHO 01)</v>
      </c>
      <c r="C105" s="553">
        <f t="shared" ref="C105:D105" si="1">C49</f>
        <v>6</v>
      </c>
      <c r="D105" s="553">
        <f t="shared" si="1"/>
        <v>480</v>
      </c>
      <c r="E105" s="479">
        <f t="shared" ref="E105" si="2">C105*D105</f>
        <v>2880</v>
      </c>
      <c r="F105" s="528"/>
      <c r="G105" s="528"/>
      <c r="H105" s="528"/>
      <c r="I105" s="529"/>
      <c r="J105" s="243"/>
    </row>
    <row r="106" spans="1:10" ht="15.75">
      <c r="A106" s="132"/>
      <c r="B106" s="497"/>
      <c r="C106" s="502"/>
      <c r="D106" s="502"/>
      <c r="E106" s="502"/>
      <c r="F106" s="528"/>
      <c r="G106" s="528"/>
      <c r="H106" s="528"/>
      <c r="I106" s="529"/>
      <c r="J106" s="243"/>
    </row>
    <row r="107" spans="1:10" ht="15.75">
      <c r="A107" s="567" t="str">
        <f>'Planilha SEM Desonerado'!A37</f>
        <v>4.2</v>
      </c>
      <c r="B107" s="532" t="s">
        <v>30</v>
      </c>
      <c r="C107" s="533"/>
      <c r="D107" s="533"/>
      <c r="E107" s="533"/>
      <c r="F107" s="533"/>
      <c r="G107" s="534"/>
      <c r="H107" s="535"/>
      <c r="I107" s="535"/>
      <c r="J107" s="536"/>
    </row>
    <row r="108" spans="1:10" ht="15.75">
      <c r="A108" s="564"/>
      <c r="B108" s="523"/>
      <c r="C108" s="524"/>
      <c r="D108" s="524"/>
      <c r="E108" s="524"/>
      <c r="F108" s="524"/>
      <c r="G108" s="525"/>
      <c r="H108" s="477"/>
      <c r="I108" s="477"/>
      <c r="J108" s="243"/>
    </row>
    <row r="109" spans="1:10" ht="15.75">
      <c r="A109" s="526" t="str">
        <f>'Planilha SEM Desonerado'!A38</f>
        <v>4.2.1</v>
      </c>
      <c r="B109" s="881" t="str">
        <f>'Planilha SEM Desonerado'!D38</f>
        <v>Reaterro manual apiloado com soquete</v>
      </c>
      <c r="C109" s="882"/>
      <c r="D109" s="882"/>
      <c r="E109" s="882"/>
      <c r="F109" s="882"/>
      <c r="G109" s="882"/>
      <c r="H109" s="883"/>
      <c r="I109" s="442" t="str">
        <f>'Planilha SEM Desonerado'!E38</f>
        <v>m³</v>
      </c>
      <c r="J109" s="443">
        <f>H112</f>
        <v>43.2</v>
      </c>
    </row>
    <row r="110" spans="1:10" ht="15.75">
      <c r="A110" s="78"/>
      <c r="B110" s="537"/>
      <c r="C110" s="537"/>
      <c r="D110" s="537"/>
      <c r="E110" s="568"/>
      <c r="F110" s="568"/>
      <c r="G110" s="538"/>
      <c r="H110" s="538"/>
      <c r="I110" s="477"/>
      <c r="J110" s="243"/>
    </row>
    <row r="111" spans="1:10" ht="31.5">
      <c r="A111" s="564"/>
      <c r="B111" s="523"/>
      <c r="C111" s="444"/>
      <c r="D111" s="252"/>
      <c r="E111" s="445" t="s">
        <v>190</v>
      </c>
      <c r="F111" s="445" t="s">
        <v>188</v>
      </c>
      <c r="G111" s="445" t="s">
        <v>187</v>
      </c>
      <c r="H111" s="445" t="s">
        <v>189</v>
      </c>
      <c r="I111" s="477"/>
      <c r="J111" s="243"/>
    </row>
    <row r="112" spans="1:10" ht="15.75">
      <c r="A112" s="564"/>
      <c r="B112" s="890"/>
      <c r="C112" s="890"/>
      <c r="D112" s="891"/>
      <c r="E112" s="539">
        <f>C119</f>
        <v>960</v>
      </c>
      <c r="F112" s="540">
        <v>0.3</v>
      </c>
      <c r="G112" s="540">
        <v>0.15</v>
      </c>
      <c r="H112" s="541">
        <f>E112*F112*G112</f>
        <v>43.2</v>
      </c>
      <c r="I112" s="477"/>
      <c r="J112" s="243"/>
    </row>
    <row r="113" spans="1:10" ht="15.75">
      <c r="A113" s="564"/>
      <c r="B113" s="523"/>
      <c r="C113" s="524"/>
      <c r="D113" s="524"/>
      <c r="E113" s="524"/>
      <c r="F113" s="524"/>
      <c r="G113" s="525"/>
      <c r="H113" s="477"/>
      <c r="I113" s="477"/>
      <c r="J113" s="243"/>
    </row>
    <row r="114" spans="1:10" ht="33.75" customHeight="1">
      <c r="A114" s="526" t="str">
        <f>'Planilha SEM Desonerado'!A39</f>
        <v>4.2.2</v>
      </c>
      <c r="B114" s="881" t="str">
        <f>'Planilha SEM Desonerado'!D39</f>
        <v>Assentamento de guia (meio-fio) em trecho reto, confeccionada em concreto pré-moldado, dimensões, 100x15x13x30cm (comrpimentoXbase inferiorXbase superiorX altura), para vias urbanas (uso viário)</v>
      </c>
      <c r="C114" s="882"/>
      <c r="D114" s="882"/>
      <c r="E114" s="882"/>
      <c r="F114" s="882"/>
      <c r="G114" s="882"/>
      <c r="H114" s="883"/>
      <c r="I114" s="442" t="str">
        <f>'Planilha SEM Desonerado'!E39</f>
        <v>m</v>
      </c>
      <c r="J114" s="443">
        <f>C119</f>
        <v>960</v>
      </c>
    </row>
    <row r="115" spans="1:10" ht="15.75">
      <c r="A115" s="75"/>
      <c r="B115" s="542"/>
      <c r="C115" s="493"/>
      <c r="D115" s="444"/>
      <c r="E115" s="493"/>
      <c r="F115" s="493"/>
      <c r="G115" s="528"/>
      <c r="H115" s="528"/>
      <c r="I115" s="529"/>
      <c r="J115" s="243"/>
    </row>
    <row r="116" spans="1:10" ht="15.75">
      <c r="A116" s="808" t="s">
        <v>116</v>
      </c>
      <c r="B116" s="808"/>
      <c r="C116" s="808"/>
      <c r="D116" s="547"/>
      <c r="E116" s="547"/>
      <c r="F116" s="528"/>
      <c r="G116" s="528"/>
      <c r="H116" s="528"/>
      <c r="I116" s="529"/>
      <c r="J116" s="243"/>
    </row>
    <row r="117" spans="1:10" ht="15.75">
      <c r="A117" s="567" t="s">
        <v>28</v>
      </c>
      <c r="B117" s="500" t="s">
        <v>73</v>
      </c>
      <c r="C117" s="445" t="s">
        <v>16</v>
      </c>
      <c r="D117" s="444"/>
      <c r="E117" s="524"/>
      <c r="F117" s="528"/>
      <c r="G117" s="528"/>
      <c r="H117" s="528"/>
      <c r="I117" s="529"/>
      <c r="J117" s="243"/>
    </row>
    <row r="118" spans="1:10" ht="31.5">
      <c r="A118" s="496">
        <v>1</v>
      </c>
      <c r="B118" s="501" t="str">
        <f>B49</f>
        <v>RUA GETULIANO DIAS (TRECHO 01)</v>
      </c>
      <c r="C118" s="479">
        <f>D49</f>
        <v>480</v>
      </c>
      <c r="D118" s="444"/>
      <c r="E118" s="502"/>
      <c r="F118" s="528"/>
      <c r="G118" s="528"/>
      <c r="H118" s="528"/>
      <c r="I118" s="529"/>
      <c r="J118" s="243"/>
    </row>
    <row r="119" spans="1:10" ht="15.75">
      <c r="A119" s="132"/>
      <c r="B119" s="506" t="s">
        <v>114</v>
      </c>
      <c r="C119" s="448">
        <f>C118*2</f>
        <v>960</v>
      </c>
      <c r="D119" s="444"/>
      <c r="E119" s="444"/>
      <c r="F119" s="528"/>
      <c r="G119" s="528"/>
      <c r="H119" s="528"/>
      <c r="I119" s="529"/>
      <c r="J119" s="243"/>
    </row>
    <row r="120" spans="1:10" ht="15.75">
      <c r="A120" s="132"/>
      <c r="B120" s="444"/>
      <c r="C120" s="444"/>
      <c r="D120" s="444"/>
      <c r="E120" s="444"/>
      <c r="F120" s="528"/>
      <c r="G120" s="528"/>
      <c r="H120" s="528"/>
      <c r="I120" s="529"/>
      <c r="J120" s="243"/>
    </row>
    <row r="121" spans="1:10" ht="15.75">
      <c r="A121" s="526" t="str">
        <f>'Planilha SEM Desonerado'!A40</f>
        <v>4.2.3</v>
      </c>
      <c r="B121" s="881" t="str">
        <f>'Planilha SEM Desonerado'!D40</f>
        <v>Caiação em meio fio</v>
      </c>
      <c r="C121" s="882"/>
      <c r="D121" s="882"/>
      <c r="E121" s="882"/>
      <c r="F121" s="882"/>
      <c r="G121" s="882"/>
      <c r="H121" s="883"/>
      <c r="I121" s="442" t="str">
        <f>'Planilha SEM Desonerado'!E40</f>
        <v>m²</v>
      </c>
      <c r="J121" s="443">
        <f>H124</f>
        <v>268.8</v>
      </c>
    </row>
    <row r="122" spans="1:10" ht="15.75">
      <c r="A122" s="132"/>
      <c r="B122" s="444"/>
      <c r="C122" s="444"/>
      <c r="D122" s="444"/>
      <c r="E122" s="444"/>
      <c r="F122" s="528"/>
      <c r="G122" s="528"/>
      <c r="H122" s="528"/>
      <c r="I122" s="529"/>
      <c r="J122" s="243"/>
    </row>
    <row r="123" spans="1:10" ht="31.5">
      <c r="A123" s="132"/>
      <c r="B123" s="444"/>
      <c r="C123" s="444"/>
      <c r="D123" s="444"/>
      <c r="E123" s="445" t="s">
        <v>190</v>
      </c>
      <c r="F123" s="445" t="s">
        <v>191</v>
      </c>
      <c r="G123" s="445" t="s">
        <v>192</v>
      </c>
      <c r="H123" s="445" t="s">
        <v>193</v>
      </c>
      <c r="I123" s="529"/>
      <c r="J123" s="243"/>
    </row>
    <row r="124" spans="1:10" ht="15.75">
      <c r="A124" s="132"/>
      <c r="B124" s="444"/>
      <c r="C124" s="444"/>
      <c r="D124" s="444"/>
      <c r="E124" s="539">
        <f>C119</f>
        <v>960</v>
      </c>
      <c r="F124" s="540">
        <v>0.15</v>
      </c>
      <c r="G124" s="540">
        <v>0.13</v>
      </c>
      <c r="H124" s="541">
        <f>E124*(F124+G124)</f>
        <v>268.8</v>
      </c>
      <c r="I124" s="529"/>
      <c r="J124" s="243"/>
    </row>
    <row r="125" spans="1:10" ht="15.75">
      <c r="A125" s="132"/>
      <c r="B125" s="444"/>
      <c r="C125" s="444"/>
      <c r="D125" s="444"/>
      <c r="E125" s="444"/>
      <c r="F125" s="528"/>
      <c r="G125" s="528"/>
      <c r="H125" s="528"/>
      <c r="I125" s="529"/>
      <c r="J125" s="243"/>
    </row>
    <row r="126" spans="1:10" ht="15.75">
      <c r="A126" s="457" t="str">
        <f>'Planilha SEM Desonerado'!A42</f>
        <v>5.0</v>
      </c>
      <c r="B126" s="482" t="s">
        <v>27</v>
      </c>
      <c r="C126" s="543"/>
      <c r="D126" s="459"/>
      <c r="E126" s="459"/>
      <c r="F126" s="459"/>
      <c r="G126" s="459"/>
      <c r="H126" s="459"/>
      <c r="I126" s="459"/>
      <c r="J126" s="460"/>
    </row>
    <row r="127" spans="1:10" ht="15.75">
      <c r="A127" s="77"/>
      <c r="B127" s="523"/>
      <c r="C127" s="544"/>
      <c r="D127" s="544"/>
      <c r="E127" s="544"/>
      <c r="F127" s="544"/>
      <c r="G127" s="544"/>
      <c r="H127" s="544"/>
      <c r="I127" s="544"/>
      <c r="J127" s="244"/>
    </row>
    <row r="128" spans="1:10" ht="15.75">
      <c r="A128" s="526" t="str">
        <f>'Planilha SEM Desonerado'!A43</f>
        <v>5.1</v>
      </c>
      <c r="B128" s="881" t="str">
        <f>'Planilha SEM Desonerado'!D43</f>
        <v>Sinalização de valas com placas indicativas (na via pública)</v>
      </c>
      <c r="C128" s="882"/>
      <c r="D128" s="882"/>
      <c r="E128" s="882"/>
      <c r="F128" s="882"/>
      <c r="G128" s="882"/>
      <c r="H128" s="883"/>
      <c r="I128" s="442" t="str">
        <f>'Planilha SEM Desonerado'!E43</f>
        <v>und</v>
      </c>
      <c r="J128" s="443">
        <f>C131</f>
        <v>2</v>
      </c>
    </row>
    <row r="129" spans="1:10" ht="15.75">
      <c r="A129" s="77"/>
      <c r="B129" s="523"/>
      <c r="C129" s="544"/>
      <c r="D129" s="544"/>
      <c r="E129" s="544"/>
      <c r="F129" s="544"/>
      <c r="G129" s="544"/>
      <c r="H129" s="544"/>
      <c r="I129" s="544"/>
      <c r="J129" s="244"/>
    </row>
    <row r="130" spans="1:10" ht="15.75">
      <c r="A130" s="567" t="s">
        <v>28</v>
      </c>
      <c r="B130" s="500" t="s">
        <v>73</v>
      </c>
      <c r="C130" s="445" t="s">
        <v>381</v>
      </c>
      <c r="D130" s="502"/>
      <c r="E130" s="544"/>
      <c r="F130" s="544"/>
      <c r="G130" s="544"/>
      <c r="H130" s="544"/>
      <c r="I130" s="544"/>
      <c r="J130" s="244"/>
    </row>
    <row r="131" spans="1:10" ht="31.5">
      <c r="A131" s="496">
        <v>1</v>
      </c>
      <c r="B131" s="501" t="str">
        <f>B49</f>
        <v>RUA GETULIANO DIAS (TRECHO 01)</v>
      </c>
      <c r="C131" s="479">
        <v>2</v>
      </c>
      <c r="D131" s="502"/>
      <c r="E131" s="544"/>
      <c r="F131" s="544"/>
      <c r="G131" s="544"/>
      <c r="H131" s="544"/>
      <c r="I131" s="544"/>
      <c r="J131" s="244"/>
    </row>
    <row r="132" spans="1:10" ht="15.75">
      <c r="A132" s="132"/>
      <c r="B132" s="506"/>
      <c r="C132" s="545"/>
      <c r="D132" s="502"/>
      <c r="E132" s="544"/>
      <c r="F132" s="544"/>
      <c r="G132" s="544"/>
      <c r="H132" s="544"/>
      <c r="I132" s="544"/>
      <c r="J132" s="244"/>
    </row>
    <row r="133" spans="1:10" ht="15.75">
      <c r="A133" s="441" t="str">
        <f>'Planilha SEM Desonerado'!A44</f>
        <v>5.2</v>
      </c>
      <c r="B133" s="881" t="str">
        <f>'Planilha SEM Desonerado'!D44</f>
        <v xml:space="preserve">Fornecimento e implantação de placa de regulamentação em aço D = 0,60 m - película retrorrefletiva tipo I e SI </v>
      </c>
      <c r="C133" s="882"/>
      <c r="D133" s="882"/>
      <c r="E133" s="882"/>
      <c r="F133" s="882"/>
      <c r="G133" s="882"/>
      <c r="H133" s="883"/>
      <c r="I133" s="442" t="str">
        <f>'Planilha SEM Desonerado'!E44</f>
        <v>und</v>
      </c>
      <c r="J133" s="443">
        <f>E137</f>
        <v>1</v>
      </c>
    </row>
    <row r="134" spans="1:10">
      <c r="A134" s="10"/>
      <c r="B134" s="444"/>
      <c r="C134" s="444"/>
      <c r="D134" s="444"/>
      <c r="E134" s="444"/>
      <c r="F134" s="444"/>
      <c r="G134" s="444"/>
      <c r="H134" s="444"/>
      <c r="I134" s="444"/>
      <c r="J134" s="252"/>
    </row>
    <row r="135" spans="1:10" ht="15.75">
      <c r="A135" s="10"/>
      <c r="B135" s="444"/>
      <c r="C135" s="444"/>
      <c r="D135" s="445" t="s">
        <v>548</v>
      </c>
      <c r="E135" s="445" t="s">
        <v>17</v>
      </c>
      <c r="F135" s="444"/>
      <c r="G135" s="444"/>
      <c r="H135" s="444"/>
      <c r="I135" s="444"/>
      <c r="J135" s="252"/>
    </row>
    <row r="136" spans="1:10" ht="31.5">
      <c r="A136" s="10"/>
      <c r="B136" s="444"/>
      <c r="C136" s="444"/>
      <c r="D136" s="446" t="str">
        <f>B49</f>
        <v>RUA GETULIANO DIAS (TRECHO 01)</v>
      </c>
      <c r="E136" s="446">
        <v>1</v>
      </c>
      <c r="F136" s="444"/>
      <c r="G136" s="444"/>
      <c r="H136" s="444"/>
      <c r="I136" s="444"/>
      <c r="J136" s="252"/>
    </row>
    <row r="137" spans="1:10" ht="15.75">
      <c r="A137" s="10"/>
      <c r="B137" s="444"/>
      <c r="C137" s="444"/>
      <c r="D137" s="447" t="s">
        <v>31</v>
      </c>
      <c r="E137" s="448">
        <f>SUM(E136:E136)</f>
        <v>1</v>
      </c>
      <c r="F137" s="444"/>
      <c r="G137" s="444"/>
      <c r="H137" s="444"/>
      <c r="I137" s="444"/>
      <c r="J137" s="252"/>
    </row>
    <row r="138" spans="1:10">
      <c r="A138" s="10"/>
      <c r="B138" s="444"/>
      <c r="C138" s="444"/>
      <c r="D138" s="444"/>
      <c r="E138" s="444"/>
      <c r="F138" s="444"/>
      <c r="G138" s="444"/>
      <c r="H138" s="444"/>
      <c r="I138" s="444"/>
      <c r="J138" s="252"/>
    </row>
    <row r="139" spans="1:10" ht="15.75">
      <c r="A139" s="441" t="str">
        <f>'Planilha SEM Desonerado'!A45</f>
        <v>5.3</v>
      </c>
      <c r="B139" s="881" t="str">
        <f>'Planilha SEM Desonerado'!D45</f>
        <v>Fornecimento e implantação de suporte e travessa para placa de sinalização em madeira de lei tratada 8 x 8 cm</v>
      </c>
      <c r="C139" s="882"/>
      <c r="D139" s="882"/>
      <c r="E139" s="882"/>
      <c r="F139" s="882"/>
      <c r="G139" s="882"/>
      <c r="H139" s="883"/>
      <c r="I139" s="442" t="str">
        <f>'Planilha SEM Desonerado'!E45</f>
        <v>und</v>
      </c>
      <c r="J139" s="443">
        <f>E143</f>
        <v>1</v>
      </c>
    </row>
    <row r="140" spans="1:10">
      <c r="A140" s="10"/>
      <c r="B140" s="444"/>
      <c r="C140" s="444"/>
      <c r="D140" s="444"/>
      <c r="E140" s="444"/>
      <c r="F140" s="444"/>
      <c r="G140" s="444"/>
      <c r="H140" s="444"/>
      <c r="I140" s="444"/>
      <c r="J140" s="252"/>
    </row>
    <row r="141" spans="1:10" ht="15.75">
      <c r="A141" s="10"/>
      <c r="B141" s="444"/>
      <c r="C141" s="444"/>
      <c r="D141" s="445" t="s">
        <v>548</v>
      </c>
      <c r="E141" s="445" t="s">
        <v>17</v>
      </c>
      <c r="F141" s="444"/>
      <c r="G141" s="444"/>
      <c r="H141" s="444"/>
      <c r="I141" s="444"/>
      <c r="J141" s="252"/>
    </row>
    <row r="142" spans="1:10" ht="31.5">
      <c r="A142" s="10"/>
      <c r="B142" s="444"/>
      <c r="C142" s="444"/>
      <c r="D142" s="446" t="str">
        <f>B49</f>
        <v>RUA GETULIANO DIAS (TRECHO 01)</v>
      </c>
      <c r="E142" s="446">
        <v>1</v>
      </c>
      <c r="F142" s="444"/>
      <c r="G142" s="444"/>
      <c r="H142" s="444"/>
      <c r="I142" s="444"/>
      <c r="J142" s="252"/>
    </row>
    <row r="143" spans="1:10" ht="15.75">
      <c r="A143" s="10"/>
      <c r="B143" s="444"/>
      <c r="C143" s="444"/>
      <c r="D143" s="447" t="s">
        <v>31</v>
      </c>
      <c r="E143" s="448">
        <f>SUM(E142:E142)</f>
        <v>1</v>
      </c>
      <c r="F143" s="444"/>
      <c r="G143" s="444"/>
      <c r="H143" s="444"/>
      <c r="I143" s="444"/>
      <c r="J143" s="252"/>
    </row>
    <row r="144" spans="1:10">
      <c r="A144" s="10"/>
      <c r="B144" s="444"/>
      <c r="C144" s="444"/>
      <c r="D144" s="444"/>
      <c r="E144" s="444"/>
      <c r="F144" s="444"/>
      <c r="G144" s="444"/>
      <c r="H144" s="444"/>
      <c r="I144" s="444"/>
      <c r="J144" s="252"/>
    </row>
    <row r="145" spans="1:10" ht="15.75">
      <c r="A145" s="441" t="str">
        <f>'Planilha SEM Desonerado'!A46</f>
        <v>5.4</v>
      </c>
      <c r="B145" s="881" t="str">
        <f>'Planilha SEM Desonerado'!D46</f>
        <v>Placa esmaltada para identificação nr de rua, dimensões 45x25cm</v>
      </c>
      <c r="C145" s="882"/>
      <c r="D145" s="882"/>
      <c r="E145" s="882"/>
      <c r="F145" s="882"/>
      <c r="G145" s="882"/>
      <c r="H145" s="883"/>
      <c r="I145" s="442" t="str">
        <f>'Planilha SEM Desonerado'!E46</f>
        <v>und</v>
      </c>
      <c r="J145" s="443">
        <f>E149</f>
        <v>2</v>
      </c>
    </row>
    <row r="146" spans="1:10">
      <c r="A146" s="10"/>
      <c r="B146" s="444"/>
      <c r="C146" s="444"/>
      <c r="D146" s="444"/>
      <c r="E146" s="444"/>
      <c r="F146" s="444"/>
      <c r="G146" s="444"/>
      <c r="H146" s="444"/>
      <c r="I146" s="444"/>
      <c r="J146" s="252"/>
    </row>
    <row r="147" spans="1:10" ht="15.75">
      <c r="A147" s="10"/>
      <c r="B147" s="444"/>
      <c r="C147" s="444"/>
      <c r="D147" s="445" t="s">
        <v>548</v>
      </c>
      <c r="E147" s="445" t="s">
        <v>17</v>
      </c>
      <c r="F147" s="444"/>
      <c r="G147" s="444"/>
      <c r="H147" s="444"/>
      <c r="I147" s="444"/>
      <c r="J147" s="252"/>
    </row>
    <row r="148" spans="1:10" ht="31.5">
      <c r="A148" s="10"/>
      <c r="B148" s="444"/>
      <c r="C148" s="444"/>
      <c r="D148" s="446" t="str">
        <f>B49</f>
        <v>RUA GETULIANO DIAS (TRECHO 01)</v>
      </c>
      <c r="E148" s="446">
        <v>2</v>
      </c>
      <c r="F148" s="444"/>
      <c r="G148" s="444"/>
      <c r="H148" s="444"/>
      <c r="I148" s="444"/>
      <c r="J148" s="252"/>
    </row>
    <row r="149" spans="1:10" ht="15.75">
      <c r="A149" s="10"/>
      <c r="B149" s="444"/>
      <c r="C149" s="444"/>
      <c r="D149" s="447" t="s">
        <v>31</v>
      </c>
      <c r="E149" s="448">
        <f>SUM(E148:E148)</f>
        <v>2</v>
      </c>
      <c r="F149" s="444"/>
      <c r="G149" s="444"/>
      <c r="H149" s="444"/>
      <c r="I149" s="444"/>
      <c r="J149" s="252"/>
    </row>
    <row r="150" spans="1:10" ht="15.75">
      <c r="A150" s="10"/>
      <c r="B150" s="444"/>
      <c r="C150" s="444"/>
      <c r="D150" s="447"/>
      <c r="E150" s="573"/>
      <c r="F150" s="444"/>
      <c r="G150" s="444"/>
      <c r="H150" s="444"/>
      <c r="I150" s="444"/>
      <c r="J150" s="252"/>
    </row>
    <row r="151" spans="1:10" ht="15.75">
      <c r="A151" s="10"/>
      <c r="B151" s="444"/>
      <c r="C151" s="444"/>
      <c r="D151" s="447"/>
      <c r="E151" s="574"/>
      <c r="F151" s="444"/>
      <c r="G151" s="444"/>
      <c r="H151" s="444"/>
      <c r="I151" s="444"/>
      <c r="J151" s="252"/>
    </row>
    <row r="152" spans="1:10" ht="15.75" customHeight="1">
      <c r="A152" s="808" t="str">
        <f>'Planilha SEM Desonerado'!A49:I49</f>
        <v>RUA JOSÉ CAETANO FILHO</v>
      </c>
      <c r="B152" s="808"/>
      <c r="C152" s="808"/>
      <c r="D152" s="808"/>
      <c r="E152" s="808"/>
      <c r="F152" s="808"/>
      <c r="G152" s="808"/>
      <c r="H152" s="808"/>
      <c r="I152" s="808"/>
      <c r="J152" s="808"/>
    </row>
    <row r="153" spans="1:10" ht="15.75">
      <c r="A153" s="457" t="str">
        <f>'Planilha SEM Desonerado'!A50</f>
        <v>6.0</v>
      </c>
      <c r="B153" s="548" t="str">
        <f>'Planilha SEM Desonerado'!D50</f>
        <v xml:space="preserve">TERRAPLENAGEM </v>
      </c>
      <c r="C153" s="459"/>
      <c r="D153" s="459"/>
      <c r="E153" s="459"/>
      <c r="F153" s="459"/>
      <c r="G153" s="459"/>
      <c r="H153" s="459"/>
      <c r="I153" s="459"/>
      <c r="J153" s="460"/>
    </row>
    <row r="154" spans="1:10" ht="15.75">
      <c r="A154" s="487" t="str">
        <f>'Planilha SEM Desonerado'!A51</f>
        <v>6.1</v>
      </c>
      <c r="B154" s="488" t="str">
        <f>'Planilha SEM Desonerado'!D51</f>
        <v>SERVIÇOS DE TERRAPLENAGEM</v>
      </c>
      <c r="C154" s="489"/>
      <c r="D154" s="489"/>
      <c r="E154" s="489"/>
      <c r="F154" s="489"/>
      <c r="G154" s="489"/>
      <c r="H154" s="489"/>
      <c r="I154" s="490"/>
      <c r="J154" s="491"/>
    </row>
    <row r="155" spans="1:10" ht="15.75">
      <c r="A155" s="487" t="str">
        <f>'Planilha SEM Desonerado'!A52</f>
        <v>6.1.1</v>
      </c>
      <c r="B155" s="488" t="str">
        <f>'Planilha SEM Desonerado'!D52</f>
        <v xml:space="preserve">SERVIÇOS DE TOPOGRÁFIA </v>
      </c>
      <c r="C155" s="489"/>
      <c r="D155" s="489"/>
      <c r="E155" s="489"/>
      <c r="F155" s="489"/>
      <c r="G155" s="489"/>
      <c r="H155" s="489"/>
      <c r="I155" s="490"/>
      <c r="J155" s="491"/>
    </row>
    <row r="156" spans="1:10" ht="15.75">
      <c r="A156" s="467"/>
      <c r="B156" s="492"/>
      <c r="C156" s="493"/>
      <c r="D156" s="493"/>
      <c r="E156" s="493"/>
      <c r="F156" s="493"/>
      <c r="G156" s="493"/>
      <c r="H156" s="493"/>
      <c r="I156" s="494"/>
      <c r="J156" s="495"/>
    </row>
    <row r="157" spans="1:10" ht="15.75">
      <c r="A157" s="496" t="str">
        <f>'Planilha SEM Desonerado'!A53</f>
        <v>6.1.1.2</v>
      </c>
      <c r="B157" s="483" t="str">
        <f>'Planilha SEM Desonerado'!D53</f>
        <v>Serviços topográficos p/ pavimentação, inclusive nota de serviços, acompanhamento e greide</v>
      </c>
      <c r="C157" s="463"/>
      <c r="D157" s="463"/>
      <c r="E157" s="463"/>
      <c r="F157" s="463"/>
      <c r="G157" s="464"/>
      <c r="H157" s="465"/>
      <c r="I157" s="442" t="str">
        <f>'Planilha SEM Desonerado'!E53</f>
        <v>m²</v>
      </c>
      <c r="J157" s="443">
        <f>E160</f>
        <v>894.67</v>
      </c>
    </row>
    <row r="158" spans="1:10" ht="15.75">
      <c r="A158" s="132"/>
      <c r="B158" s="497"/>
      <c r="C158" s="437"/>
      <c r="D158" s="437"/>
      <c r="E158" s="437"/>
      <c r="F158" s="437"/>
      <c r="G158" s="498"/>
      <c r="H158" s="477"/>
      <c r="I158" s="477"/>
      <c r="J158" s="243"/>
    </row>
    <row r="159" spans="1:10" ht="31.5">
      <c r="A159" s="567" t="s">
        <v>28</v>
      </c>
      <c r="B159" s="500" t="s">
        <v>73</v>
      </c>
      <c r="C159" s="445" t="s">
        <v>5</v>
      </c>
      <c r="D159" s="445" t="s">
        <v>16</v>
      </c>
      <c r="E159" s="445" t="s">
        <v>29</v>
      </c>
      <c r="F159" s="437"/>
      <c r="G159" s="498"/>
      <c r="H159" s="477"/>
      <c r="I159" s="477"/>
      <c r="J159" s="243"/>
    </row>
    <row r="160" spans="1:10" ht="15.75">
      <c r="A160" s="496">
        <v>1</v>
      </c>
      <c r="B160" s="501" t="s">
        <v>374</v>
      </c>
      <c r="C160" s="479">
        <v>7</v>
      </c>
      <c r="D160" s="479">
        <v>127.81</v>
      </c>
      <c r="E160" s="479">
        <f t="shared" ref="E160" si="3">C160*D160</f>
        <v>894.67</v>
      </c>
      <c r="F160" s="437"/>
      <c r="G160" s="498"/>
      <c r="H160" s="477"/>
      <c r="I160" s="477"/>
      <c r="J160" s="243"/>
    </row>
    <row r="161" spans="1:10" ht="15.75">
      <c r="A161" s="132"/>
      <c r="B161" s="497"/>
      <c r="C161" s="502"/>
      <c r="D161" s="531"/>
      <c r="E161" s="531"/>
      <c r="F161" s="437"/>
      <c r="G161" s="498"/>
      <c r="H161" s="477"/>
      <c r="I161" s="477"/>
      <c r="J161" s="243"/>
    </row>
    <row r="162" spans="1:10" ht="15.75">
      <c r="A162" s="500" t="str">
        <f>'Planilha SEM Desonerado'!A54</f>
        <v>6.2</v>
      </c>
      <c r="B162" s="488" t="str">
        <f>'Planilha SEM Desonerado'!D54</f>
        <v>MOVIMENTO DE TERRA</v>
      </c>
      <c r="C162" s="503"/>
      <c r="D162" s="503"/>
      <c r="E162" s="503"/>
      <c r="F162" s="503"/>
      <c r="G162" s="503"/>
      <c r="H162" s="503"/>
      <c r="I162" s="504"/>
      <c r="J162" s="505"/>
    </row>
    <row r="163" spans="1:10" ht="15.75">
      <c r="A163" s="132"/>
      <c r="B163" s="444"/>
      <c r="C163" s="506"/>
      <c r="D163" s="507"/>
      <c r="E163" s="507"/>
      <c r="F163" s="437"/>
      <c r="G163" s="498"/>
      <c r="H163" s="477"/>
      <c r="I163" s="477"/>
      <c r="J163" s="243"/>
    </row>
    <row r="164" spans="1:10">
      <c r="A164" s="10"/>
      <c r="B164" s="444"/>
      <c r="C164" s="444"/>
      <c r="D164" s="444"/>
      <c r="E164" s="444"/>
      <c r="F164" s="444"/>
      <c r="G164" s="444"/>
      <c r="H164" s="444"/>
      <c r="I164" s="444"/>
      <c r="J164" s="252"/>
    </row>
    <row r="165" spans="1:10" ht="15.75">
      <c r="A165" s="892" t="s">
        <v>372</v>
      </c>
      <c r="B165" s="893"/>
      <c r="C165" s="893"/>
      <c r="D165" s="893"/>
      <c r="E165" s="893"/>
      <c r="F165" s="893"/>
      <c r="G165" s="893"/>
      <c r="H165" s="893"/>
      <c r="I165" s="893"/>
      <c r="J165" s="894"/>
    </row>
    <row r="166" spans="1:10" ht="15.75">
      <c r="A166" s="884" t="str">
        <f>A152</f>
        <v>RUA JOSÉ CAETANO FILHO</v>
      </c>
      <c r="B166" s="885"/>
      <c r="C166" s="885"/>
      <c r="D166" s="885"/>
      <c r="E166" s="885"/>
      <c r="F166" s="885"/>
      <c r="G166" s="885"/>
      <c r="H166" s="885"/>
      <c r="I166" s="885"/>
      <c r="J166" s="886"/>
    </row>
    <row r="167" spans="1:10" ht="63.75">
      <c r="A167" s="508" t="s">
        <v>145</v>
      </c>
      <c r="B167" s="270" t="s">
        <v>146</v>
      </c>
      <c r="C167" s="270" t="s">
        <v>147</v>
      </c>
      <c r="D167" s="270" t="s">
        <v>148</v>
      </c>
      <c r="E167" s="270" t="s">
        <v>149</v>
      </c>
      <c r="F167" s="270" t="s">
        <v>150</v>
      </c>
      <c r="G167" s="270" t="s">
        <v>151</v>
      </c>
      <c r="H167" s="270" t="s">
        <v>152</v>
      </c>
      <c r="I167" s="270" t="s">
        <v>153</v>
      </c>
      <c r="J167" s="509" t="s">
        <v>154</v>
      </c>
    </row>
    <row r="168" spans="1:10" ht="15.75">
      <c r="A168" s="884"/>
      <c r="B168" s="885"/>
      <c r="C168" s="885"/>
      <c r="D168" s="885"/>
      <c r="E168" s="885"/>
      <c r="F168" s="885"/>
      <c r="G168" s="885"/>
      <c r="H168" s="885"/>
      <c r="I168" s="885"/>
      <c r="J168" s="886"/>
    </row>
    <row r="169" spans="1:10">
      <c r="A169" s="510" t="s">
        <v>388</v>
      </c>
      <c r="B169" s="271">
        <v>0.92</v>
      </c>
      <c r="C169" s="271">
        <v>0</v>
      </c>
      <c r="D169" s="271">
        <v>0</v>
      </c>
      <c r="E169" s="271">
        <v>0</v>
      </c>
      <c r="F169" s="271">
        <v>0</v>
      </c>
      <c r="G169" s="271">
        <v>0</v>
      </c>
      <c r="H169" s="271">
        <v>0</v>
      </c>
      <c r="I169" s="271">
        <v>0</v>
      </c>
      <c r="J169" s="511">
        <v>0</v>
      </c>
    </row>
    <row r="170" spans="1:10">
      <c r="A170" s="510" t="s">
        <v>389</v>
      </c>
      <c r="B170" s="271">
        <v>0.76</v>
      </c>
      <c r="C170" s="271">
        <v>16.809999999999999</v>
      </c>
      <c r="D170" s="271">
        <v>16.809999999999999</v>
      </c>
      <c r="E170" s="271">
        <v>0</v>
      </c>
      <c r="F170" s="271">
        <v>0</v>
      </c>
      <c r="G170" s="271">
        <v>16.809999999999999</v>
      </c>
      <c r="H170" s="271">
        <v>16.809999999999999</v>
      </c>
      <c r="I170" s="271">
        <v>0</v>
      </c>
      <c r="J170" s="511">
        <v>16.809999999999999</v>
      </c>
    </row>
    <row r="171" spans="1:10">
      <c r="A171" s="510" t="s">
        <v>390</v>
      </c>
      <c r="B171" s="271">
        <v>0.15</v>
      </c>
      <c r="C171" s="271">
        <v>9.14</v>
      </c>
      <c r="D171" s="271">
        <v>9.14</v>
      </c>
      <c r="E171" s="271">
        <v>0</v>
      </c>
      <c r="F171" s="271">
        <v>0</v>
      </c>
      <c r="G171" s="271">
        <v>25.95</v>
      </c>
      <c r="H171" s="271">
        <v>25.95</v>
      </c>
      <c r="I171" s="271">
        <v>0</v>
      </c>
      <c r="J171" s="511">
        <v>25.95</v>
      </c>
    </row>
    <row r="172" spans="1:10">
      <c r="A172" s="510" t="s">
        <v>391</v>
      </c>
      <c r="B172" s="271">
        <v>1.19</v>
      </c>
      <c r="C172" s="271">
        <v>13.41</v>
      </c>
      <c r="D172" s="271">
        <v>13.41</v>
      </c>
      <c r="E172" s="271">
        <v>0</v>
      </c>
      <c r="F172" s="271">
        <v>0</v>
      </c>
      <c r="G172" s="271">
        <v>39.36</v>
      </c>
      <c r="H172" s="271">
        <v>39.36</v>
      </c>
      <c r="I172" s="271">
        <v>0</v>
      </c>
      <c r="J172" s="511">
        <v>39.36</v>
      </c>
    </row>
    <row r="173" spans="1:10">
      <c r="A173" s="510" t="s">
        <v>392</v>
      </c>
      <c r="B173" s="271">
        <v>0.65</v>
      </c>
      <c r="C173" s="271">
        <v>18.43</v>
      </c>
      <c r="D173" s="271">
        <v>18.43</v>
      </c>
      <c r="E173" s="271">
        <v>0</v>
      </c>
      <c r="F173" s="271">
        <v>0</v>
      </c>
      <c r="G173" s="271">
        <v>57.8</v>
      </c>
      <c r="H173" s="271">
        <v>57.8</v>
      </c>
      <c r="I173" s="271">
        <v>0</v>
      </c>
      <c r="J173" s="511">
        <v>57.8</v>
      </c>
    </row>
    <row r="174" spans="1:10">
      <c r="A174" s="510" t="s">
        <v>393</v>
      </c>
      <c r="B174" s="271">
        <v>0</v>
      </c>
      <c r="C174" s="271">
        <v>6.55</v>
      </c>
      <c r="D174" s="271">
        <v>6.55</v>
      </c>
      <c r="E174" s="271">
        <v>0.76</v>
      </c>
      <c r="F174" s="271">
        <v>7.57</v>
      </c>
      <c r="G174" s="271">
        <v>64.34</v>
      </c>
      <c r="H174" s="271">
        <v>64.34</v>
      </c>
      <c r="I174" s="271">
        <v>7.57</v>
      </c>
      <c r="J174" s="511">
        <v>56.77</v>
      </c>
    </row>
    <row r="175" spans="1:10">
      <c r="A175" s="510" t="s">
        <v>394</v>
      </c>
      <c r="B175" s="271">
        <v>1.08</v>
      </c>
      <c r="C175" s="271">
        <v>10.77</v>
      </c>
      <c r="D175" s="271">
        <v>10.77</v>
      </c>
      <c r="E175" s="271">
        <v>0</v>
      </c>
      <c r="F175" s="271">
        <v>7.61</v>
      </c>
      <c r="G175" s="271">
        <v>75.11</v>
      </c>
      <c r="H175" s="271">
        <v>75.11</v>
      </c>
      <c r="I175" s="271">
        <v>15.18</v>
      </c>
      <c r="J175" s="511">
        <v>59.93</v>
      </c>
    </row>
    <row r="176" spans="1:10">
      <c r="A176" s="510" t="s">
        <v>416</v>
      </c>
      <c r="B176" s="271">
        <v>0</v>
      </c>
      <c r="C176" s="271">
        <v>4.2300000000000004</v>
      </c>
      <c r="D176" s="271">
        <v>4.2300000000000004</v>
      </c>
      <c r="E176" s="271">
        <v>1.42</v>
      </c>
      <c r="F176" s="271">
        <v>5.54</v>
      </c>
      <c r="G176" s="322">
        <v>79.34</v>
      </c>
      <c r="H176" s="271">
        <v>79.34</v>
      </c>
      <c r="I176" s="322">
        <v>20.72</v>
      </c>
      <c r="J176" s="512">
        <v>58.62</v>
      </c>
    </row>
    <row r="177" spans="1:10">
      <c r="A177" s="513"/>
      <c r="B177" s="371"/>
      <c r="C177" s="371"/>
      <c r="D177" s="371"/>
      <c r="E177" s="371"/>
      <c r="F177" s="371"/>
      <c r="G177" s="371"/>
      <c r="H177" s="371"/>
      <c r="I177" s="371"/>
      <c r="J177" s="514"/>
    </row>
    <row r="178" spans="1:10" ht="15.75">
      <c r="A178" s="132"/>
      <c r="B178" s="515"/>
      <c r="C178" s="515"/>
      <c r="D178" s="515"/>
      <c r="E178" s="515"/>
      <c r="F178" s="515"/>
      <c r="G178" s="371"/>
      <c r="H178" s="516" t="s">
        <v>175</v>
      </c>
      <c r="I178" s="516" t="s">
        <v>176</v>
      </c>
      <c r="J178" s="516" t="s">
        <v>39</v>
      </c>
    </row>
    <row r="179" spans="1:10" ht="15.75">
      <c r="A179" s="132"/>
      <c r="B179" s="497"/>
      <c r="C179" s="502"/>
      <c r="D179" s="502"/>
      <c r="E179" s="502"/>
      <c r="F179" s="437"/>
      <c r="G179" s="438" t="s">
        <v>177</v>
      </c>
      <c r="H179" s="442">
        <f>G176</f>
        <v>79.34</v>
      </c>
      <c r="I179" s="442">
        <f>I176</f>
        <v>20.72</v>
      </c>
      <c r="J179" s="442">
        <f>J176</f>
        <v>58.62</v>
      </c>
    </row>
    <row r="180" spans="1:10" ht="15.75">
      <c r="A180" s="132"/>
      <c r="B180" s="497"/>
      <c r="C180" s="502"/>
      <c r="D180" s="502"/>
      <c r="E180" s="502"/>
      <c r="F180" s="437"/>
      <c r="G180" s="438"/>
      <c r="H180" s="477"/>
      <c r="I180" s="477"/>
      <c r="J180" s="326"/>
    </row>
    <row r="181" spans="1:10" ht="15.75">
      <c r="A181" s="496" t="str">
        <f>'Planilha SEM Desonerado'!A55</f>
        <v>6.2.1</v>
      </c>
      <c r="B181" s="887" t="str">
        <f>'Planilha SEM Desonerado'!D55</f>
        <v>Escavacao mecanica  de mterial 1A. Categoria, proveniente de corte de subleito</v>
      </c>
      <c r="C181" s="888"/>
      <c r="D181" s="888"/>
      <c r="E181" s="888"/>
      <c r="F181" s="888"/>
      <c r="G181" s="888"/>
      <c r="H181" s="889"/>
      <c r="I181" s="442" t="str">
        <f>'Planilha SEM Desonerado'!E55</f>
        <v>m³</v>
      </c>
      <c r="J181" s="443">
        <f>H179</f>
        <v>79.34</v>
      </c>
    </row>
    <row r="182" spans="1:10" ht="15.75">
      <c r="A182" s="132"/>
      <c r="B182" s="497"/>
      <c r="C182" s="502"/>
      <c r="D182" s="502"/>
      <c r="E182" s="502"/>
      <c r="F182" s="437"/>
      <c r="G182" s="438"/>
      <c r="H182" s="477"/>
      <c r="I182" s="477"/>
      <c r="J182" s="326"/>
    </row>
    <row r="183" spans="1:10" ht="15.75">
      <c r="A183" s="323"/>
      <c r="B183" s="324"/>
      <c r="C183" s="325"/>
      <c r="D183" s="325"/>
      <c r="E183" s="325"/>
      <c r="F183" s="437"/>
      <c r="G183" s="498"/>
      <c r="H183" s="477"/>
      <c r="I183" s="477"/>
      <c r="J183" s="243"/>
    </row>
    <row r="184" spans="1:10" ht="15.75">
      <c r="A184" s="500" t="str">
        <f>'Planilha SEM Desonerado'!A56</f>
        <v>6.3</v>
      </c>
      <c r="B184" s="488" t="str">
        <f>'Planilha SEM Desonerado'!D56</f>
        <v>BOTA FORA</v>
      </c>
      <c r="C184" s="503"/>
      <c r="D184" s="503"/>
      <c r="E184" s="503"/>
      <c r="F184" s="503"/>
      <c r="G184" s="503"/>
      <c r="H184" s="503"/>
      <c r="I184" s="504"/>
      <c r="J184" s="505"/>
    </row>
    <row r="185" spans="1:10" ht="15.75">
      <c r="A185" s="132"/>
      <c r="B185" s="444"/>
      <c r="C185" s="506"/>
      <c r="D185" s="507"/>
      <c r="E185" s="507"/>
      <c r="F185" s="437"/>
      <c r="G185" s="498"/>
      <c r="H185" s="477"/>
      <c r="I185" s="477"/>
      <c r="J185" s="243"/>
    </row>
    <row r="186" spans="1:10" ht="15.75">
      <c r="A186" s="496" t="str">
        <f>'Planilha SEM Desonerado'!A57</f>
        <v>6.3.1</v>
      </c>
      <c r="B186" s="887" t="str">
        <f>'Planilha SEM Desonerado'!D57</f>
        <v xml:space="preserve">Carga e descarga mecanica de solo utilizando caminhao basculante 5,0m3 /11t e pa carregadeira sobre pneus * 105 hp * cap. 1,72m3. (bota-fora) </v>
      </c>
      <c r="C186" s="888"/>
      <c r="D186" s="888"/>
      <c r="E186" s="888"/>
      <c r="F186" s="888"/>
      <c r="G186" s="888"/>
      <c r="H186" s="889"/>
      <c r="I186" s="442" t="str">
        <f>'Planilha SEM Desonerado'!E57</f>
        <v>m³</v>
      </c>
      <c r="J186" s="443">
        <f>F189</f>
        <v>84.8</v>
      </c>
    </row>
    <row r="187" spans="1:10" ht="15.75">
      <c r="A187" s="132"/>
      <c r="B187" s="444"/>
      <c r="C187" s="506"/>
      <c r="D187" s="507"/>
      <c r="E187" s="507"/>
      <c r="F187" s="437"/>
      <c r="G187" s="498"/>
      <c r="H187" s="477"/>
      <c r="I187" s="477"/>
      <c r="J187" s="243"/>
    </row>
    <row r="188" spans="1:10" ht="31.5">
      <c r="A188" s="132"/>
      <c r="B188" s="444"/>
      <c r="C188" s="500" t="s">
        <v>65</v>
      </c>
      <c r="D188" s="567" t="s">
        <v>194</v>
      </c>
      <c r="E188" s="448" t="s">
        <v>66</v>
      </c>
      <c r="F188" s="448" t="s">
        <v>67</v>
      </c>
      <c r="G188" s="502"/>
      <c r="H188" s="477"/>
      <c r="I188" s="477"/>
      <c r="J188" s="243"/>
    </row>
    <row r="189" spans="1:10" ht="15.75">
      <c r="A189" s="132"/>
      <c r="B189" s="444"/>
      <c r="C189" s="517">
        <f>H179</f>
        <v>79.34</v>
      </c>
      <c r="D189" s="517">
        <f>-J205</f>
        <v>-11.5</v>
      </c>
      <c r="E189" s="518">
        <v>0.25</v>
      </c>
      <c r="F189" s="479">
        <f>(C189+D189)*(E189+1)</f>
        <v>84.8</v>
      </c>
      <c r="G189" s="502"/>
      <c r="H189" s="477"/>
      <c r="I189" s="477"/>
      <c r="J189" s="243"/>
    </row>
    <row r="190" spans="1:10" ht="15.75">
      <c r="A190" s="132"/>
      <c r="B190" s="444"/>
      <c r="C190" s="506"/>
      <c r="D190" s="507"/>
      <c r="E190" s="507"/>
      <c r="F190" s="437"/>
      <c r="G190" s="498"/>
      <c r="H190" s="477"/>
      <c r="I190" s="477"/>
      <c r="J190" s="243"/>
    </row>
    <row r="191" spans="1:10" ht="15.75">
      <c r="A191" s="496" t="str">
        <f>'Planilha SEM Desonerado'!A58</f>
        <v>6.3.2</v>
      </c>
      <c r="B191" s="887" t="str">
        <f>'Planilha SEM Desonerado'!D58</f>
        <v>Transporte com caminhão basculante de 18 m3, em via urbana pavimentada  m3xkm, dmt acima de 30 km(unidade: m3xkm). af_09/2016</v>
      </c>
      <c r="C191" s="888"/>
      <c r="D191" s="888"/>
      <c r="E191" s="888"/>
      <c r="F191" s="888"/>
      <c r="G191" s="888"/>
      <c r="H191" s="889"/>
      <c r="I191" s="442" t="str">
        <f>'Planilha SEM Desonerado'!E58</f>
        <v>m³x km</v>
      </c>
      <c r="J191" s="443">
        <f>E194</f>
        <v>652.96</v>
      </c>
    </row>
    <row r="192" spans="1:10" ht="15.75">
      <c r="A192" s="132"/>
      <c r="B192" s="444"/>
      <c r="C192" s="506"/>
      <c r="D192" s="507"/>
      <c r="E192" s="507"/>
      <c r="F192" s="437"/>
      <c r="G192" s="498"/>
      <c r="H192" s="477"/>
      <c r="I192" s="477"/>
      <c r="J192" s="243"/>
    </row>
    <row r="193" spans="1:10" ht="31.5">
      <c r="A193" s="519" t="s">
        <v>178</v>
      </c>
      <c r="B193" s="444"/>
      <c r="C193" s="567" t="s">
        <v>68</v>
      </c>
      <c r="D193" s="448" t="s">
        <v>70</v>
      </c>
      <c r="E193" s="448" t="s">
        <v>69</v>
      </c>
      <c r="F193" s="437"/>
      <c r="G193" s="498"/>
      <c r="H193" s="477"/>
      <c r="I193" s="477"/>
      <c r="J193" s="243"/>
    </row>
    <row r="194" spans="1:10" ht="15.75">
      <c r="A194" s="132"/>
      <c r="B194" s="444"/>
      <c r="C194" s="520">
        <f>F189</f>
        <v>84.8</v>
      </c>
      <c r="D194" s="521">
        <v>7.7</v>
      </c>
      <c r="E194" s="479">
        <f>C194*D194</f>
        <v>652.96</v>
      </c>
      <c r="F194" s="437"/>
      <c r="G194" s="498"/>
      <c r="H194" s="477"/>
      <c r="I194" s="477"/>
      <c r="J194" s="243"/>
    </row>
    <row r="195" spans="1:10" ht="15.75">
      <c r="A195" s="132"/>
      <c r="B195" s="444"/>
      <c r="C195" s="506"/>
      <c r="D195" s="507"/>
      <c r="E195" s="507"/>
      <c r="F195" s="437"/>
      <c r="G195" s="498"/>
      <c r="H195" s="477"/>
      <c r="I195" s="477"/>
      <c r="J195" s="243"/>
    </row>
    <row r="196" spans="1:10" ht="15.75">
      <c r="A196" s="457" t="str">
        <f>'Planilha SEM Desonerado'!A60</f>
        <v>7.0</v>
      </c>
      <c r="B196" s="548" t="str">
        <f>'Planilha SEM Desonerado'!D60</f>
        <v>PAVIMENTAÇÃO EM PARALELEPÍPEDO</v>
      </c>
      <c r="C196" s="459"/>
      <c r="D196" s="459"/>
      <c r="E196" s="459"/>
      <c r="F196" s="459"/>
      <c r="G196" s="459"/>
      <c r="H196" s="459"/>
      <c r="I196" s="459"/>
      <c r="J196" s="460"/>
    </row>
    <row r="197" spans="1:10" ht="15.75">
      <c r="A197" s="76"/>
      <c r="B197" s="444"/>
      <c r="C197" s="437"/>
      <c r="D197" s="437"/>
      <c r="E197" s="437"/>
      <c r="F197" s="534"/>
      <c r="G197" s="544"/>
      <c r="H197" s="544"/>
      <c r="I197" s="544"/>
      <c r="J197" s="244"/>
    </row>
    <row r="198" spans="1:10" ht="15.75">
      <c r="A198" s="526" t="str">
        <f>'Planilha SEM Desonerado'!A61</f>
        <v>7.1</v>
      </c>
      <c r="B198" s="881" t="str">
        <f>'Planilha SEM Desonerado'!D61</f>
        <v xml:space="preserve">Pavimento em paralelepipedo sobre colchao de areia 15 cm, rejuntado com argamassa de cimento e areia no traço 1:3 (pedras pequenas 30 a 35 pecas por m2) </v>
      </c>
      <c r="C198" s="882"/>
      <c r="D198" s="882"/>
      <c r="E198" s="882"/>
      <c r="F198" s="882"/>
      <c r="G198" s="882"/>
      <c r="H198" s="883"/>
      <c r="I198" s="442" t="str">
        <f>'Planilha SEM Desonerado'!E61</f>
        <v>m²</v>
      </c>
      <c r="J198" s="443">
        <f>E201</f>
        <v>894.67</v>
      </c>
    </row>
    <row r="199" spans="1:10" ht="15.75">
      <c r="A199" s="75"/>
      <c r="B199" s="527"/>
      <c r="C199" s="528"/>
      <c r="D199" s="528"/>
      <c r="E199" s="528"/>
      <c r="F199" s="528"/>
      <c r="G199" s="528"/>
      <c r="H199" s="528"/>
      <c r="I199" s="529"/>
      <c r="J199" s="243"/>
    </row>
    <row r="200" spans="1:10" ht="31.5">
      <c r="A200" s="567" t="s">
        <v>28</v>
      </c>
      <c r="B200" s="500" t="s">
        <v>73</v>
      </c>
      <c r="C200" s="445" t="s">
        <v>5</v>
      </c>
      <c r="D200" s="445" t="s">
        <v>16</v>
      </c>
      <c r="E200" s="445" t="s">
        <v>29</v>
      </c>
      <c r="F200" s="528"/>
      <c r="G200" s="530"/>
      <c r="H200" s="528"/>
      <c r="I200" s="529"/>
      <c r="J200" s="243"/>
    </row>
    <row r="201" spans="1:10" ht="15.75">
      <c r="A201" s="496">
        <v>1</v>
      </c>
      <c r="B201" s="501" t="str">
        <f>B160</f>
        <v>RUA JOSÉ CAETANO FILHO</v>
      </c>
      <c r="C201" s="552">
        <f t="shared" ref="C201:D201" si="4">C160</f>
        <v>7</v>
      </c>
      <c r="D201" s="552">
        <f t="shared" si="4"/>
        <v>127.81</v>
      </c>
      <c r="E201" s="479">
        <f t="shared" ref="E201" si="5">C201*D201</f>
        <v>894.67</v>
      </c>
      <c r="F201" s="528"/>
      <c r="G201" s="528"/>
      <c r="H201" s="528"/>
      <c r="I201" s="529"/>
      <c r="J201" s="243"/>
    </row>
    <row r="202" spans="1:10" ht="15.75">
      <c r="A202" s="132"/>
      <c r="B202" s="497"/>
      <c r="C202" s="502"/>
      <c r="D202" s="502"/>
      <c r="E202" s="502"/>
      <c r="F202" s="528"/>
      <c r="G202" s="528"/>
      <c r="H202" s="528"/>
      <c r="I202" s="529"/>
      <c r="J202" s="243"/>
    </row>
    <row r="203" spans="1:10" ht="15.75">
      <c r="A203" s="567" t="str">
        <f>'Planilha SEM Desonerado'!A62</f>
        <v>7.2</v>
      </c>
      <c r="B203" s="532" t="str">
        <f>'Planilha SEM Desonerado'!D62</f>
        <v>Meio-fio (guia)</v>
      </c>
      <c r="C203" s="533"/>
      <c r="D203" s="533"/>
      <c r="E203" s="533"/>
      <c r="F203" s="533"/>
      <c r="G203" s="534"/>
      <c r="H203" s="535"/>
      <c r="I203" s="535"/>
      <c r="J203" s="536"/>
    </row>
    <row r="204" spans="1:10" ht="15.75">
      <c r="A204" s="564"/>
      <c r="B204" s="523"/>
      <c r="C204" s="524"/>
      <c r="D204" s="524"/>
      <c r="E204" s="524"/>
      <c r="F204" s="524"/>
      <c r="G204" s="525"/>
      <c r="H204" s="477"/>
      <c r="I204" s="477"/>
      <c r="J204" s="243"/>
    </row>
    <row r="205" spans="1:10" ht="15.75">
      <c r="A205" s="526" t="str">
        <f>'Planilha SEM Desonerado'!A63</f>
        <v>7.2.1</v>
      </c>
      <c r="B205" s="881" t="str">
        <f>'Planilha SEM Desonerado'!D63</f>
        <v>Reaterro manual apiloado com soquete</v>
      </c>
      <c r="C205" s="882"/>
      <c r="D205" s="882"/>
      <c r="E205" s="882"/>
      <c r="F205" s="882"/>
      <c r="G205" s="882"/>
      <c r="H205" s="883"/>
      <c r="I205" s="442" t="str">
        <f>'Planilha SEM Desonerado'!E63</f>
        <v>m³</v>
      </c>
      <c r="J205" s="443">
        <f>H208</f>
        <v>11.5</v>
      </c>
    </row>
    <row r="206" spans="1:10" ht="15.75">
      <c r="A206" s="78"/>
      <c r="B206" s="537"/>
      <c r="C206" s="537"/>
      <c r="D206" s="537"/>
      <c r="E206" s="568"/>
      <c r="F206" s="568"/>
      <c r="G206" s="538"/>
      <c r="H206" s="538"/>
      <c r="I206" s="477"/>
      <c r="J206" s="243"/>
    </row>
    <row r="207" spans="1:10" ht="14.25" customHeight="1">
      <c r="A207" s="564"/>
      <c r="B207" s="523"/>
      <c r="C207" s="444"/>
      <c r="D207" s="252"/>
      <c r="E207" s="445" t="s">
        <v>190</v>
      </c>
      <c r="F207" s="445" t="s">
        <v>188</v>
      </c>
      <c r="G207" s="445" t="s">
        <v>187</v>
      </c>
      <c r="H207" s="445" t="s">
        <v>189</v>
      </c>
      <c r="I207" s="477"/>
      <c r="J207" s="243"/>
    </row>
    <row r="208" spans="1:10" ht="15.75">
      <c r="A208" s="564"/>
      <c r="B208" s="890"/>
      <c r="C208" s="890"/>
      <c r="D208" s="891"/>
      <c r="E208" s="539">
        <f>C214</f>
        <v>255.62</v>
      </c>
      <c r="F208" s="540">
        <v>0.3</v>
      </c>
      <c r="G208" s="540">
        <v>0.15</v>
      </c>
      <c r="H208" s="541">
        <f>E208*F208*G208</f>
        <v>11.5</v>
      </c>
      <c r="I208" s="477"/>
      <c r="J208" s="243"/>
    </row>
    <row r="209" spans="1:10" ht="15.75">
      <c r="A209" s="564"/>
      <c r="B209" s="523"/>
      <c r="C209" s="524"/>
      <c r="D209" s="524"/>
      <c r="E209" s="524"/>
      <c r="F209" s="524"/>
      <c r="G209" s="525"/>
      <c r="H209" s="477"/>
      <c r="I209" s="477"/>
      <c r="J209" s="243"/>
    </row>
    <row r="210" spans="1:10" ht="15.75">
      <c r="A210" s="526" t="str">
        <f>'Planilha SEM Desonerado'!A64</f>
        <v>7.2.2</v>
      </c>
      <c r="B210" s="881" t="str">
        <f>'Planilha SEM Desonerado'!D64</f>
        <v>Assentamento de guia (meio-fio) em trecho reto, confeccionada em concreto pré-moldado, dimensões, 100x15x13x30cm (comrpimentoXbase inferiorXbase superiorX altura), para vias urbanas (uso viário)</v>
      </c>
      <c r="C210" s="882"/>
      <c r="D210" s="882"/>
      <c r="E210" s="882"/>
      <c r="F210" s="882"/>
      <c r="G210" s="882"/>
      <c r="H210" s="883"/>
      <c r="I210" s="442" t="str">
        <f>'Planilha SEM Desonerado'!E64</f>
        <v>m</v>
      </c>
      <c r="J210" s="443">
        <f>C214</f>
        <v>255.62</v>
      </c>
    </row>
    <row r="211" spans="1:10" ht="15.75">
      <c r="A211" s="75"/>
      <c r="B211" s="542"/>
      <c r="C211" s="493"/>
      <c r="D211" s="444"/>
      <c r="E211" s="493"/>
      <c r="F211" s="493"/>
      <c r="G211" s="528"/>
      <c r="H211" s="528"/>
      <c r="I211" s="529"/>
      <c r="J211" s="243"/>
    </row>
    <row r="212" spans="1:10" ht="15.75">
      <c r="A212" s="567" t="s">
        <v>28</v>
      </c>
      <c r="B212" s="500" t="s">
        <v>73</v>
      </c>
      <c r="C212" s="445" t="s">
        <v>16</v>
      </c>
      <c r="D212" s="444"/>
      <c r="E212" s="524"/>
      <c r="F212" s="528"/>
      <c r="G212" s="528"/>
      <c r="H212" s="528"/>
      <c r="I212" s="529"/>
      <c r="J212" s="243"/>
    </row>
    <row r="213" spans="1:10" ht="15.75">
      <c r="A213" s="496">
        <v>4</v>
      </c>
      <c r="B213" s="501" t="str">
        <f>B160</f>
        <v>RUA JOSÉ CAETANO FILHO</v>
      </c>
      <c r="C213" s="479">
        <f>D160</f>
        <v>127.81</v>
      </c>
      <c r="D213" s="444"/>
      <c r="E213" s="502"/>
      <c r="F213" s="528"/>
      <c r="G213" s="528"/>
      <c r="H213" s="528"/>
      <c r="I213" s="529"/>
      <c r="J213" s="243"/>
    </row>
    <row r="214" spans="1:10" ht="15.75">
      <c r="A214" s="132"/>
      <c r="B214" s="506" t="s">
        <v>114</v>
      </c>
      <c r="C214" s="448">
        <f>C213*2</f>
        <v>255.62</v>
      </c>
      <c r="D214" s="444"/>
      <c r="E214" s="444"/>
      <c r="F214" s="528"/>
      <c r="G214" s="528"/>
      <c r="H214" s="528"/>
      <c r="I214" s="529"/>
      <c r="J214" s="243"/>
    </row>
    <row r="215" spans="1:10" ht="15.75">
      <c r="A215" s="132"/>
      <c r="B215" s="444"/>
      <c r="C215" s="444"/>
      <c r="D215" s="444"/>
      <c r="E215" s="444"/>
      <c r="F215" s="528"/>
      <c r="G215" s="528"/>
      <c r="H215" s="528"/>
      <c r="I215" s="529"/>
      <c r="J215" s="243"/>
    </row>
    <row r="216" spans="1:10" ht="15.75">
      <c r="A216" s="526" t="str">
        <f>'Planilha SEM Desonerado'!A65</f>
        <v>7.2.3</v>
      </c>
      <c r="B216" s="881" t="str">
        <f>'Planilha SEM Desonerado'!D65</f>
        <v>Caiação em meio fio</v>
      </c>
      <c r="C216" s="882"/>
      <c r="D216" s="882"/>
      <c r="E216" s="882"/>
      <c r="F216" s="882"/>
      <c r="G216" s="882"/>
      <c r="H216" s="883"/>
      <c r="I216" s="442" t="str">
        <f>'Planilha SEM Desonerado'!E65</f>
        <v>m²</v>
      </c>
      <c r="J216" s="443">
        <f>H219</f>
        <v>71.569999999999993</v>
      </c>
    </row>
    <row r="217" spans="1:10" ht="15.75">
      <c r="A217" s="132"/>
      <c r="B217" s="444"/>
      <c r="C217" s="444"/>
      <c r="D217" s="444"/>
      <c r="E217" s="444"/>
      <c r="F217" s="528"/>
      <c r="G217" s="528"/>
      <c r="H217" s="528"/>
      <c r="I217" s="529"/>
      <c r="J217" s="243"/>
    </row>
    <row r="218" spans="1:10" ht="31.5">
      <c r="A218" s="132"/>
      <c r="B218" s="444"/>
      <c r="C218" s="444"/>
      <c r="D218" s="444"/>
      <c r="E218" s="445" t="s">
        <v>190</v>
      </c>
      <c r="F218" s="445" t="s">
        <v>191</v>
      </c>
      <c r="G218" s="445" t="s">
        <v>192</v>
      </c>
      <c r="H218" s="445" t="s">
        <v>193</v>
      </c>
      <c r="I218" s="529"/>
      <c r="J218" s="243"/>
    </row>
    <row r="219" spans="1:10" ht="15.75">
      <c r="A219" s="132"/>
      <c r="B219" s="444"/>
      <c r="C219" s="444"/>
      <c r="D219" s="444"/>
      <c r="E219" s="539">
        <f>C214</f>
        <v>255.62</v>
      </c>
      <c r="F219" s="540">
        <v>0.15</v>
      </c>
      <c r="G219" s="540">
        <v>0.13</v>
      </c>
      <c r="H219" s="541">
        <f>E219*(F219+G219)</f>
        <v>71.569999999999993</v>
      </c>
      <c r="I219" s="529"/>
      <c r="J219" s="243"/>
    </row>
    <row r="220" spans="1:10" ht="15.75">
      <c r="A220" s="132"/>
      <c r="B220" s="444"/>
      <c r="C220" s="444"/>
      <c r="D220" s="444"/>
      <c r="E220" s="444"/>
      <c r="F220" s="528"/>
      <c r="G220" s="528"/>
      <c r="H220" s="528"/>
      <c r="I220" s="529"/>
      <c r="J220" s="243"/>
    </row>
    <row r="221" spans="1:10" ht="15.75">
      <c r="A221" s="457" t="str">
        <f>'Planilha SEM Desonerado'!A67</f>
        <v>8.0</v>
      </c>
      <c r="B221" s="549" t="str">
        <f>'Planilha SEM Desonerado'!D67</f>
        <v>SINALIZAÇÃO VIÁRIA</v>
      </c>
      <c r="C221" s="543"/>
      <c r="D221" s="459"/>
      <c r="E221" s="459"/>
      <c r="F221" s="459"/>
      <c r="G221" s="459"/>
      <c r="H221" s="459"/>
      <c r="I221" s="459"/>
      <c r="J221" s="460"/>
    </row>
    <row r="222" spans="1:10" ht="15.75">
      <c r="A222" s="77"/>
      <c r="B222" s="523"/>
      <c r="C222" s="544"/>
      <c r="D222" s="544"/>
      <c r="E222" s="544"/>
      <c r="F222" s="544"/>
      <c r="G222" s="544"/>
      <c r="H222" s="544"/>
      <c r="I222" s="544"/>
      <c r="J222" s="244"/>
    </row>
    <row r="223" spans="1:10" ht="15.75">
      <c r="A223" s="526" t="str">
        <f>'Planilha SEM Desonerado'!A68</f>
        <v>8.1</v>
      </c>
      <c r="B223" s="881" t="str">
        <f>'Planilha SEM Desonerado'!D68</f>
        <v>Sinalização de valas com placas indicativas (na via pública)</v>
      </c>
      <c r="C223" s="882"/>
      <c r="D223" s="882"/>
      <c r="E223" s="882"/>
      <c r="F223" s="882"/>
      <c r="G223" s="882"/>
      <c r="H223" s="883"/>
      <c r="I223" s="442" t="str">
        <f>'Planilha SEM Desonerado'!E68</f>
        <v>und</v>
      </c>
      <c r="J223" s="443">
        <f>C226</f>
        <v>2</v>
      </c>
    </row>
    <row r="224" spans="1:10" ht="15.75">
      <c r="A224" s="77"/>
      <c r="B224" s="523"/>
      <c r="C224" s="544"/>
      <c r="D224" s="544"/>
      <c r="E224" s="544"/>
      <c r="F224" s="544"/>
      <c r="G224" s="544"/>
      <c r="H224" s="544"/>
      <c r="I224" s="544"/>
      <c r="J224" s="244"/>
    </row>
    <row r="225" spans="1:10" ht="15.75">
      <c r="A225" s="567" t="s">
        <v>28</v>
      </c>
      <c r="B225" s="500" t="s">
        <v>73</v>
      </c>
      <c r="C225" s="445" t="s">
        <v>381</v>
      </c>
      <c r="D225" s="502"/>
      <c r="E225" s="544"/>
      <c r="F225" s="544"/>
      <c r="G225" s="544"/>
      <c r="H225" s="544"/>
      <c r="I225" s="544"/>
      <c r="J225" s="244"/>
    </row>
    <row r="226" spans="1:10" ht="15.75">
      <c r="A226" s="496">
        <v>1</v>
      </c>
      <c r="B226" s="501" t="str">
        <f>B160</f>
        <v>RUA JOSÉ CAETANO FILHO</v>
      </c>
      <c r="C226" s="479">
        <v>2</v>
      </c>
      <c r="D226" s="502"/>
      <c r="E226" s="544"/>
      <c r="F226" s="544"/>
      <c r="G226" s="544"/>
      <c r="H226" s="544"/>
      <c r="I226" s="544"/>
      <c r="J226" s="244"/>
    </row>
    <row r="227" spans="1:10">
      <c r="A227" s="10"/>
      <c r="B227" s="444"/>
      <c r="C227" s="444"/>
      <c r="D227" s="444"/>
      <c r="E227" s="444"/>
      <c r="F227" s="444"/>
      <c r="G227" s="444"/>
      <c r="H227" s="444"/>
      <c r="I227" s="444"/>
      <c r="J227" s="252"/>
    </row>
    <row r="228" spans="1:10" ht="15.75">
      <c r="A228" s="441" t="str">
        <f>'Planilha SEM Desonerado'!A69</f>
        <v>8.2</v>
      </c>
      <c r="B228" s="881" t="str">
        <f>'Planilha SEM Desonerado'!D69</f>
        <v xml:space="preserve">Fornecimento e implantação de placa de regulamentação em aço D = 0,60 m - película retrorrefletiva tipo I e SI </v>
      </c>
      <c r="C228" s="882"/>
      <c r="D228" s="882"/>
      <c r="E228" s="882"/>
      <c r="F228" s="882"/>
      <c r="G228" s="882"/>
      <c r="H228" s="883"/>
      <c r="I228" s="442" t="str">
        <f>'Planilha SEM Desonerado'!E69</f>
        <v>und</v>
      </c>
      <c r="J228" s="443">
        <f>E232</f>
        <v>2</v>
      </c>
    </row>
    <row r="229" spans="1:10">
      <c r="A229" s="10"/>
      <c r="B229" s="444"/>
      <c r="C229" s="444"/>
      <c r="D229" s="444"/>
      <c r="E229" s="444"/>
      <c r="F229" s="444"/>
      <c r="G229" s="444"/>
      <c r="H229" s="444"/>
      <c r="I229" s="444"/>
      <c r="J229" s="252"/>
    </row>
    <row r="230" spans="1:10" ht="15.75">
      <c r="A230" s="10"/>
      <c r="B230" s="444"/>
      <c r="C230" s="444"/>
      <c r="D230" s="445" t="s">
        <v>548</v>
      </c>
      <c r="E230" s="445" t="s">
        <v>17</v>
      </c>
      <c r="F230" s="444"/>
      <c r="G230" s="444"/>
      <c r="H230" s="444"/>
      <c r="I230" s="444"/>
      <c r="J230" s="252"/>
    </row>
    <row r="231" spans="1:10" ht="31.5">
      <c r="A231" s="10"/>
      <c r="B231" s="444"/>
      <c r="C231" s="444"/>
      <c r="D231" s="446" t="str">
        <f>B160</f>
        <v>RUA JOSÉ CAETANO FILHO</v>
      </c>
      <c r="E231" s="446">
        <v>2</v>
      </c>
      <c r="F231" s="444"/>
      <c r="G231" s="444"/>
      <c r="H231" s="444"/>
      <c r="I231" s="444"/>
      <c r="J231" s="252"/>
    </row>
    <row r="232" spans="1:10" ht="15.75">
      <c r="A232" s="10"/>
      <c r="B232" s="444"/>
      <c r="C232" s="444"/>
      <c r="D232" s="447" t="s">
        <v>31</v>
      </c>
      <c r="E232" s="448">
        <f>SUM(E231:E231)</f>
        <v>2</v>
      </c>
      <c r="F232" s="444"/>
      <c r="G232" s="444"/>
      <c r="H232" s="444"/>
      <c r="I232" s="444"/>
      <c r="J232" s="252"/>
    </row>
    <row r="233" spans="1:10">
      <c r="A233" s="10"/>
      <c r="B233" s="444"/>
      <c r="C233" s="444"/>
      <c r="D233" s="444"/>
      <c r="E233" s="444"/>
      <c r="F233" s="444"/>
      <c r="G233" s="444"/>
      <c r="H233" s="444"/>
      <c r="I233" s="444"/>
      <c r="J233" s="252"/>
    </row>
    <row r="234" spans="1:10" ht="15.75">
      <c r="A234" s="441" t="str">
        <f>'Planilha SEM Desonerado'!A70</f>
        <v>8.3</v>
      </c>
      <c r="B234" s="881" t="str">
        <f>'Planilha SEM Desonerado'!D70</f>
        <v>Fornecimento e implantação de suporte e travessa para placa de sinalização em madeira de lei tratada 8 x 8 cm</v>
      </c>
      <c r="C234" s="882"/>
      <c r="D234" s="882"/>
      <c r="E234" s="882"/>
      <c r="F234" s="882"/>
      <c r="G234" s="882"/>
      <c r="H234" s="883"/>
      <c r="I234" s="442" t="str">
        <f>'Planilha SEM Desonerado'!E70</f>
        <v>und</v>
      </c>
      <c r="J234" s="443">
        <f>E238</f>
        <v>2</v>
      </c>
    </row>
    <row r="235" spans="1:10">
      <c r="A235" s="10"/>
      <c r="B235" s="444"/>
      <c r="C235" s="444"/>
      <c r="D235" s="444"/>
      <c r="E235" s="444"/>
      <c r="F235" s="444"/>
      <c r="G235" s="444"/>
      <c r="H235" s="444"/>
      <c r="I235" s="444"/>
      <c r="J235" s="252"/>
    </row>
    <row r="236" spans="1:10" ht="15.75">
      <c r="A236" s="10"/>
      <c r="B236" s="444"/>
      <c r="C236" s="444"/>
      <c r="D236" s="445" t="s">
        <v>548</v>
      </c>
      <c r="E236" s="445" t="s">
        <v>17</v>
      </c>
      <c r="F236" s="444"/>
      <c r="G236" s="444"/>
      <c r="H236" s="444"/>
      <c r="I236" s="444"/>
      <c r="J236" s="252"/>
    </row>
    <row r="237" spans="1:10" ht="31.5">
      <c r="A237" s="10"/>
      <c r="B237" s="444"/>
      <c r="C237" s="444"/>
      <c r="D237" s="446" t="str">
        <f>B160</f>
        <v>RUA JOSÉ CAETANO FILHO</v>
      </c>
      <c r="E237" s="446">
        <v>2</v>
      </c>
      <c r="F237" s="444"/>
      <c r="G237" s="444"/>
      <c r="H237" s="444"/>
      <c r="I237" s="444"/>
      <c r="J237" s="252"/>
    </row>
    <row r="238" spans="1:10" ht="15.75">
      <c r="A238" s="10"/>
      <c r="B238" s="444"/>
      <c r="C238" s="444"/>
      <c r="D238" s="447" t="s">
        <v>31</v>
      </c>
      <c r="E238" s="448">
        <f>SUM(E237:E237)</f>
        <v>2</v>
      </c>
      <c r="F238" s="444"/>
      <c r="G238" s="444"/>
      <c r="H238" s="444"/>
      <c r="I238" s="444"/>
      <c r="J238" s="252"/>
    </row>
    <row r="239" spans="1:10">
      <c r="A239" s="10"/>
      <c r="B239" s="444"/>
      <c r="C239" s="444"/>
      <c r="D239" s="444"/>
      <c r="E239" s="444"/>
      <c r="F239" s="444"/>
      <c r="G239" s="444"/>
      <c r="H239" s="444"/>
      <c r="I239" s="444"/>
      <c r="J239" s="252"/>
    </row>
    <row r="240" spans="1:10" ht="15.75">
      <c r="A240" s="441" t="str">
        <f>'Planilha SEM Desonerado'!A71</f>
        <v>8.4</v>
      </c>
      <c r="B240" s="881" t="str">
        <f>'Planilha SEM Desonerado'!D71</f>
        <v>Placa esmaltada para identificação nr de rua, dimensões 45x25cm</v>
      </c>
      <c r="C240" s="882"/>
      <c r="D240" s="882"/>
      <c r="E240" s="882"/>
      <c r="F240" s="882"/>
      <c r="G240" s="882"/>
      <c r="H240" s="883"/>
      <c r="I240" s="442" t="str">
        <f>'Planilha SEM Desonerado'!E71</f>
        <v>und</v>
      </c>
      <c r="J240" s="443">
        <f>E244</f>
        <v>2</v>
      </c>
    </row>
    <row r="241" spans="1:10">
      <c r="A241" s="10"/>
      <c r="B241" s="444"/>
      <c r="C241" s="444"/>
      <c r="D241" s="444"/>
      <c r="E241" s="444"/>
      <c r="F241" s="444"/>
      <c r="G241" s="444"/>
      <c r="H241" s="444"/>
      <c r="I241" s="444"/>
      <c r="J241" s="252"/>
    </row>
    <row r="242" spans="1:10" ht="15.75">
      <c r="A242" s="10"/>
      <c r="B242" s="444"/>
      <c r="C242" s="444"/>
      <c r="D242" s="445" t="s">
        <v>548</v>
      </c>
      <c r="E242" s="445" t="s">
        <v>17</v>
      </c>
      <c r="F242" s="444"/>
      <c r="G242" s="444"/>
      <c r="H242" s="444"/>
      <c r="I242" s="444"/>
      <c r="J242" s="252"/>
    </row>
    <row r="243" spans="1:10" ht="31.5">
      <c r="A243" s="10"/>
      <c r="B243" s="444"/>
      <c r="C243" s="444"/>
      <c r="D243" s="446" t="str">
        <f>B160</f>
        <v>RUA JOSÉ CAETANO FILHO</v>
      </c>
      <c r="E243" s="446">
        <v>2</v>
      </c>
      <c r="F243" s="444"/>
      <c r="G243" s="444"/>
      <c r="H243" s="444"/>
      <c r="I243" s="444"/>
      <c r="J243" s="252"/>
    </row>
    <row r="244" spans="1:10" ht="15.75">
      <c r="A244" s="10"/>
      <c r="B244" s="444"/>
      <c r="C244" s="444"/>
      <c r="D244" s="447" t="s">
        <v>31</v>
      </c>
      <c r="E244" s="448">
        <f>SUM(E243:E243)</f>
        <v>2</v>
      </c>
      <c r="F244" s="444"/>
      <c r="G244" s="444"/>
      <c r="H244" s="444"/>
      <c r="I244" s="444"/>
      <c r="J244" s="252"/>
    </row>
    <row r="245" spans="1:10" ht="15.75">
      <c r="A245" s="10"/>
      <c r="B245" s="444"/>
      <c r="C245" s="444"/>
      <c r="D245" s="447"/>
      <c r="E245" s="573"/>
      <c r="F245" s="444"/>
      <c r="G245" s="444"/>
      <c r="H245" s="444"/>
      <c r="I245" s="444"/>
      <c r="J245" s="252"/>
    </row>
    <row r="246" spans="1:10" ht="15.75">
      <c r="A246" s="10"/>
      <c r="B246" s="444"/>
      <c r="C246" s="444"/>
      <c r="D246" s="447"/>
      <c r="E246" s="574"/>
      <c r="F246" s="444"/>
      <c r="G246" s="444"/>
      <c r="H246" s="444"/>
      <c r="I246" s="444"/>
      <c r="J246" s="252"/>
    </row>
    <row r="247" spans="1:10" ht="15.75">
      <c r="A247" s="808" t="str">
        <f>'Planilha SEM Desonerado'!A74:I74</f>
        <v>RUA ANTONIO JUVINO DA SILVA</v>
      </c>
      <c r="B247" s="808"/>
      <c r="C247" s="808"/>
      <c r="D247" s="808"/>
      <c r="E247" s="808"/>
      <c r="F247" s="808"/>
      <c r="G247" s="808"/>
      <c r="H247" s="808"/>
      <c r="I247" s="808"/>
      <c r="J247" s="808"/>
    </row>
    <row r="248" spans="1:10" ht="15.75">
      <c r="A248" s="457" t="str">
        <f>'Planilha SEM Desonerado'!A75</f>
        <v>9.0</v>
      </c>
      <c r="B248" s="548" t="str">
        <f>'Planilha SEM Desonerado'!D75</f>
        <v xml:space="preserve">TERRAPLENAGEM </v>
      </c>
      <c r="C248" s="459"/>
      <c r="D248" s="459"/>
      <c r="E248" s="459"/>
      <c r="F248" s="459"/>
      <c r="G248" s="459"/>
      <c r="H248" s="459"/>
      <c r="I248" s="459"/>
      <c r="J248" s="460"/>
    </row>
    <row r="249" spans="1:10" ht="15.75">
      <c r="A249" s="487" t="str">
        <f>'Planilha SEM Desonerado'!A76</f>
        <v>9.1</v>
      </c>
      <c r="B249" s="488" t="str">
        <f>'Planilha SEM Desonerado'!D76</f>
        <v>SERVIÇOS DE TERRAPLENAGEM</v>
      </c>
      <c r="C249" s="489"/>
      <c r="D249" s="489"/>
      <c r="E249" s="489"/>
      <c r="F249" s="489"/>
      <c r="G249" s="489"/>
      <c r="H249" s="489"/>
      <c r="I249" s="490"/>
      <c r="J249" s="491"/>
    </row>
    <row r="250" spans="1:10" ht="15.75">
      <c r="A250" s="487" t="str">
        <f>'Planilha SEM Desonerado'!A77</f>
        <v>9.1.1</v>
      </c>
      <c r="B250" s="488" t="str">
        <f>'Planilha SEM Desonerado'!D77</f>
        <v xml:space="preserve">SERVIÇOS DE TOPOGRÁFIA </v>
      </c>
      <c r="C250" s="489"/>
      <c r="D250" s="489"/>
      <c r="E250" s="489"/>
      <c r="F250" s="489"/>
      <c r="G250" s="489"/>
      <c r="H250" s="489"/>
      <c r="I250" s="490"/>
      <c r="J250" s="491"/>
    </row>
    <row r="251" spans="1:10" ht="15.75">
      <c r="A251" s="467"/>
      <c r="B251" s="492"/>
      <c r="C251" s="493"/>
      <c r="D251" s="493"/>
      <c r="E251" s="493"/>
      <c r="F251" s="493"/>
      <c r="G251" s="493"/>
      <c r="H251" s="493"/>
      <c r="I251" s="494"/>
      <c r="J251" s="495"/>
    </row>
    <row r="252" spans="1:10" ht="15.75">
      <c r="A252" s="496" t="str">
        <f>'Planilha SEM Desonerado'!A78</f>
        <v>9.1.1.2</v>
      </c>
      <c r="B252" s="483" t="str">
        <f>'Planilha SEM Desonerado'!D78</f>
        <v>Serviços topográficos p/ pavimentação, inclusive nota de serviços, acompanhamento e greide</v>
      </c>
      <c r="C252" s="463"/>
      <c r="D252" s="463"/>
      <c r="E252" s="463"/>
      <c r="F252" s="463"/>
      <c r="G252" s="464"/>
      <c r="H252" s="465"/>
      <c r="I252" s="442" t="str">
        <f>'Planilha SEM Desonerado'!E78</f>
        <v>m²</v>
      </c>
      <c r="J252" s="443">
        <f>E255</f>
        <v>1494.16</v>
      </c>
    </row>
    <row r="253" spans="1:10" ht="15.75">
      <c r="A253" s="132"/>
      <c r="B253" s="497"/>
      <c r="C253" s="437"/>
      <c r="D253" s="437"/>
      <c r="E253" s="437"/>
      <c r="F253" s="437"/>
      <c r="G253" s="498"/>
      <c r="H253" s="477"/>
      <c r="I253" s="477"/>
      <c r="J253" s="243"/>
    </row>
    <row r="254" spans="1:10" ht="31.5">
      <c r="A254" s="567" t="s">
        <v>28</v>
      </c>
      <c r="B254" s="500" t="s">
        <v>73</v>
      </c>
      <c r="C254" s="445" t="s">
        <v>5</v>
      </c>
      <c r="D254" s="445" t="s">
        <v>16</v>
      </c>
      <c r="E254" s="445" t="s">
        <v>29</v>
      </c>
      <c r="F254" s="437"/>
      <c r="G254" s="498"/>
      <c r="H254" s="477"/>
      <c r="I254" s="477"/>
      <c r="J254" s="243"/>
    </row>
    <row r="255" spans="1:10" ht="31.5">
      <c r="A255" s="496">
        <v>1</v>
      </c>
      <c r="B255" s="501" t="s">
        <v>383</v>
      </c>
      <c r="C255" s="479">
        <v>8</v>
      </c>
      <c r="D255" s="479">
        <v>186.77</v>
      </c>
      <c r="E255" s="479">
        <f t="shared" ref="E255" si="6">C255*D255</f>
        <v>1494.16</v>
      </c>
      <c r="F255" s="437"/>
      <c r="G255" s="498"/>
      <c r="H255" s="477"/>
      <c r="I255" s="477"/>
      <c r="J255" s="243"/>
    </row>
    <row r="256" spans="1:10" ht="15.75">
      <c r="A256" s="132"/>
      <c r="B256" s="497"/>
      <c r="C256" s="502"/>
      <c r="D256" s="531"/>
      <c r="E256" s="531"/>
      <c r="F256" s="437"/>
      <c r="G256" s="498"/>
      <c r="H256" s="477"/>
      <c r="I256" s="477"/>
      <c r="J256" s="243"/>
    </row>
    <row r="257" spans="1:10" ht="15.75">
      <c r="A257" s="500" t="str">
        <f>'Planilha SEM Desonerado'!A79</f>
        <v>9.2</v>
      </c>
      <c r="B257" s="488" t="str">
        <f>'Planilha SEM Desonerado'!D79</f>
        <v>MOVIMENTO DE TERRA</v>
      </c>
      <c r="C257" s="503"/>
      <c r="D257" s="503"/>
      <c r="E257" s="503"/>
      <c r="F257" s="503"/>
      <c r="G257" s="503"/>
      <c r="H257" s="503"/>
      <c r="I257" s="504"/>
      <c r="J257" s="505"/>
    </row>
    <row r="258" spans="1:10" ht="15.75">
      <c r="A258" s="132"/>
      <c r="B258" s="444"/>
      <c r="C258" s="506"/>
      <c r="D258" s="507"/>
      <c r="E258" s="507"/>
      <c r="F258" s="437"/>
      <c r="G258" s="498"/>
      <c r="H258" s="477"/>
      <c r="I258" s="477"/>
      <c r="J258" s="243"/>
    </row>
    <row r="259" spans="1:10">
      <c r="A259" s="10"/>
      <c r="B259" s="444"/>
      <c r="C259" s="444"/>
      <c r="D259" s="444"/>
      <c r="E259" s="444"/>
      <c r="F259" s="444"/>
      <c r="G259" s="444"/>
      <c r="H259" s="444"/>
      <c r="I259" s="444"/>
      <c r="J259" s="252"/>
    </row>
    <row r="260" spans="1:10" ht="15.75">
      <c r="A260" s="892" t="s">
        <v>372</v>
      </c>
      <c r="B260" s="893"/>
      <c r="C260" s="893"/>
      <c r="D260" s="893"/>
      <c r="E260" s="893"/>
      <c r="F260" s="893"/>
      <c r="G260" s="893"/>
      <c r="H260" s="893"/>
      <c r="I260" s="893"/>
      <c r="J260" s="894"/>
    </row>
    <row r="261" spans="1:10" ht="15.75">
      <c r="A261" s="884" t="str">
        <f>B255</f>
        <v>RUA ANTONIO JUVINO DA SILVA</v>
      </c>
      <c r="B261" s="885"/>
      <c r="C261" s="885"/>
      <c r="D261" s="885"/>
      <c r="E261" s="885"/>
      <c r="F261" s="885"/>
      <c r="G261" s="885"/>
      <c r="H261" s="885"/>
      <c r="I261" s="885"/>
      <c r="J261" s="886"/>
    </row>
    <row r="262" spans="1:10" ht="63.75">
      <c r="A262" s="508" t="s">
        <v>145</v>
      </c>
      <c r="B262" s="270" t="s">
        <v>146</v>
      </c>
      <c r="C262" s="270" t="s">
        <v>147</v>
      </c>
      <c r="D262" s="270" t="s">
        <v>148</v>
      </c>
      <c r="E262" s="270" t="s">
        <v>149</v>
      </c>
      <c r="F262" s="270" t="s">
        <v>150</v>
      </c>
      <c r="G262" s="270" t="s">
        <v>151</v>
      </c>
      <c r="H262" s="270" t="s">
        <v>152</v>
      </c>
      <c r="I262" s="270" t="s">
        <v>153</v>
      </c>
      <c r="J262" s="509" t="s">
        <v>154</v>
      </c>
    </row>
    <row r="263" spans="1:10" ht="15.75">
      <c r="A263" s="884"/>
      <c r="B263" s="885"/>
      <c r="C263" s="885"/>
      <c r="D263" s="885"/>
      <c r="E263" s="885"/>
      <c r="F263" s="885"/>
      <c r="G263" s="885"/>
      <c r="H263" s="885"/>
      <c r="I263" s="885"/>
      <c r="J263" s="886"/>
    </row>
    <row r="264" spans="1:10">
      <c r="A264" s="510" t="s">
        <v>388</v>
      </c>
      <c r="B264" s="271">
        <v>0.68</v>
      </c>
      <c r="C264" s="271">
        <v>0</v>
      </c>
      <c r="D264" s="271">
        <v>0</v>
      </c>
      <c r="E264" s="271">
        <v>0.01</v>
      </c>
      <c r="F264" s="271">
        <v>0</v>
      </c>
      <c r="G264" s="271">
        <v>0</v>
      </c>
      <c r="H264" s="271">
        <v>0</v>
      </c>
      <c r="I264" s="271">
        <v>0</v>
      </c>
      <c r="J264" s="511">
        <v>0</v>
      </c>
    </row>
    <row r="265" spans="1:10">
      <c r="A265" s="510" t="s">
        <v>389</v>
      </c>
      <c r="B265" s="271">
        <v>1.98</v>
      </c>
      <c r="C265" s="271">
        <v>26.63</v>
      </c>
      <c r="D265" s="271">
        <v>26.63</v>
      </c>
      <c r="E265" s="271">
        <v>0</v>
      </c>
      <c r="F265" s="271">
        <v>0.1</v>
      </c>
      <c r="G265" s="271">
        <v>26.63</v>
      </c>
      <c r="H265" s="271">
        <v>26.63</v>
      </c>
      <c r="I265" s="271">
        <v>0.1</v>
      </c>
      <c r="J265" s="511">
        <v>26.53</v>
      </c>
    </row>
    <row r="266" spans="1:10">
      <c r="A266" s="510" t="s">
        <v>390</v>
      </c>
      <c r="B266" s="271">
        <v>1</v>
      </c>
      <c r="C266" s="271">
        <v>29.84</v>
      </c>
      <c r="D266" s="271">
        <v>29.84</v>
      </c>
      <c r="E266" s="271">
        <v>0</v>
      </c>
      <c r="F266" s="271">
        <v>0</v>
      </c>
      <c r="G266" s="271">
        <v>56.47</v>
      </c>
      <c r="H266" s="271">
        <v>56.47</v>
      </c>
      <c r="I266" s="271">
        <v>0.1</v>
      </c>
      <c r="J266" s="511">
        <v>56.37</v>
      </c>
    </row>
    <row r="267" spans="1:10">
      <c r="A267" s="510" t="s">
        <v>391</v>
      </c>
      <c r="B267" s="271">
        <v>0.73</v>
      </c>
      <c r="C267" s="271">
        <v>17.27</v>
      </c>
      <c r="D267" s="271">
        <v>17.27</v>
      </c>
      <c r="E267" s="271">
        <v>0</v>
      </c>
      <c r="F267" s="271">
        <v>0</v>
      </c>
      <c r="G267" s="271">
        <v>73.739999999999995</v>
      </c>
      <c r="H267" s="271">
        <v>73.739999999999995</v>
      </c>
      <c r="I267" s="271">
        <v>0.1</v>
      </c>
      <c r="J267" s="511">
        <v>73.650000000000006</v>
      </c>
    </row>
    <row r="268" spans="1:10">
      <c r="A268" s="510" t="s">
        <v>392</v>
      </c>
      <c r="B268" s="271">
        <v>0.59</v>
      </c>
      <c r="C268" s="271">
        <v>13.18</v>
      </c>
      <c r="D268" s="271">
        <v>13.18</v>
      </c>
      <c r="E268" s="271">
        <v>0.04</v>
      </c>
      <c r="F268" s="271">
        <v>0.37</v>
      </c>
      <c r="G268" s="271">
        <v>86.93</v>
      </c>
      <c r="H268" s="271">
        <v>86.93</v>
      </c>
      <c r="I268" s="271">
        <v>0.47</v>
      </c>
      <c r="J268" s="511">
        <v>86.45</v>
      </c>
    </row>
    <row r="269" spans="1:10">
      <c r="A269" s="510" t="s">
        <v>393</v>
      </c>
      <c r="B269" s="271">
        <v>0.98</v>
      </c>
      <c r="C269" s="271">
        <v>15.75</v>
      </c>
      <c r="D269" s="271">
        <v>15.75</v>
      </c>
      <c r="E269" s="271">
        <v>0</v>
      </c>
      <c r="F269" s="271">
        <v>0.39</v>
      </c>
      <c r="G269" s="271">
        <v>102.68</v>
      </c>
      <c r="H269" s="271">
        <v>102.68</v>
      </c>
      <c r="I269" s="271">
        <v>0.86</v>
      </c>
      <c r="J269" s="511">
        <v>101.81</v>
      </c>
    </row>
    <row r="270" spans="1:10">
      <c r="A270" s="510" t="s">
        <v>394</v>
      </c>
      <c r="B270" s="271">
        <v>0.35</v>
      </c>
      <c r="C270" s="271">
        <v>13.34</v>
      </c>
      <c r="D270" s="271">
        <v>13.34</v>
      </c>
      <c r="E270" s="271">
        <v>0.36</v>
      </c>
      <c r="F270" s="271">
        <v>3.65</v>
      </c>
      <c r="G270" s="271">
        <v>116.02</v>
      </c>
      <c r="H270" s="271">
        <v>116.02</v>
      </c>
      <c r="I270" s="271">
        <v>4.5199999999999996</v>
      </c>
      <c r="J270" s="511">
        <v>111.5</v>
      </c>
    </row>
    <row r="271" spans="1:10">
      <c r="A271" s="510" t="s">
        <v>397</v>
      </c>
      <c r="B271" s="271">
        <v>0.54</v>
      </c>
      <c r="C271" s="271">
        <v>8.8800000000000008</v>
      </c>
      <c r="D271" s="271">
        <v>8.8800000000000008</v>
      </c>
      <c r="E271" s="271">
        <v>0.05</v>
      </c>
      <c r="F271" s="271">
        <v>4.12</v>
      </c>
      <c r="G271" s="271">
        <v>124.9</v>
      </c>
      <c r="H271" s="271">
        <v>124.9</v>
      </c>
      <c r="I271" s="271">
        <v>8.6300000000000008</v>
      </c>
      <c r="J271" s="511">
        <v>116.27</v>
      </c>
    </row>
    <row r="272" spans="1:10">
      <c r="A272" s="510" t="s">
        <v>398</v>
      </c>
      <c r="B272" s="271">
        <v>0.06</v>
      </c>
      <c r="C272" s="271">
        <v>5.89</v>
      </c>
      <c r="D272" s="271">
        <v>5.89</v>
      </c>
      <c r="E272" s="271">
        <v>0.26</v>
      </c>
      <c r="F272" s="271">
        <v>2.99</v>
      </c>
      <c r="G272" s="271">
        <v>130.80000000000001</v>
      </c>
      <c r="H272" s="271">
        <v>130.80000000000001</v>
      </c>
      <c r="I272" s="271">
        <v>11.62</v>
      </c>
      <c r="J272" s="511">
        <v>119.18</v>
      </c>
    </row>
    <row r="273" spans="1:10">
      <c r="A273" s="510" t="s">
        <v>399</v>
      </c>
      <c r="B273" s="271">
        <v>0.22</v>
      </c>
      <c r="C273" s="271">
        <v>2.79</v>
      </c>
      <c r="D273" s="271">
        <v>2.79</v>
      </c>
      <c r="E273" s="271">
        <v>0.34</v>
      </c>
      <c r="F273" s="271">
        <v>5.94</v>
      </c>
      <c r="G273" s="271">
        <v>133.59</v>
      </c>
      <c r="H273" s="271">
        <v>133.59</v>
      </c>
      <c r="I273" s="271">
        <v>17.559999999999999</v>
      </c>
      <c r="J273" s="511">
        <v>116.04</v>
      </c>
    </row>
    <row r="274" spans="1:10">
      <c r="A274" s="510" t="s">
        <v>418</v>
      </c>
      <c r="B274" s="271">
        <v>0.03</v>
      </c>
      <c r="C274" s="271">
        <v>0.83</v>
      </c>
      <c r="D274" s="271">
        <v>0.83</v>
      </c>
      <c r="E274" s="271">
        <v>0.13</v>
      </c>
      <c r="F274" s="271">
        <v>1.58</v>
      </c>
      <c r="G274" s="322">
        <v>134.41999999999999</v>
      </c>
      <c r="H274" s="271">
        <v>134.41999999999999</v>
      </c>
      <c r="I274" s="322">
        <v>19.14</v>
      </c>
      <c r="J274" s="512">
        <v>115.28</v>
      </c>
    </row>
    <row r="275" spans="1:10">
      <c r="A275" s="513"/>
      <c r="B275" s="371"/>
      <c r="C275" s="371"/>
      <c r="D275" s="371"/>
      <c r="E275" s="371"/>
      <c r="F275" s="371"/>
      <c r="G275" s="371"/>
      <c r="H275" s="371"/>
      <c r="I275" s="371"/>
      <c r="J275" s="514"/>
    </row>
    <row r="276" spans="1:10" ht="15.75">
      <c r="A276" s="132"/>
      <c r="B276" s="515"/>
      <c r="C276" s="515"/>
      <c r="D276" s="515"/>
      <c r="E276" s="515"/>
      <c r="F276" s="515"/>
      <c r="G276" s="371"/>
      <c r="H276" s="516" t="s">
        <v>175</v>
      </c>
      <c r="I276" s="516" t="s">
        <v>176</v>
      </c>
      <c r="J276" s="516" t="s">
        <v>39</v>
      </c>
    </row>
    <row r="277" spans="1:10" ht="15.75">
      <c r="A277" s="132"/>
      <c r="B277" s="497"/>
      <c r="C277" s="502"/>
      <c r="D277" s="502"/>
      <c r="E277" s="502"/>
      <c r="F277" s="437"/>
      <c r="G277" s="438" t="s">
        <v>177</v>
      </c>
      <c r="H277" s="442">
        <f>G274</f>
        <v>134.41999999999999</v>
      </c>
      <c r="I277" s="442">
        <f>I274</f>
        <v>19.14</v>
      </c>
      <c r="J277" s="442">
        <f>J274</f>
        <v>115.28</v>
      </c>
    </row>
    <row r="278" spans="1:10" ht="15.75">
      <c r="A278" s="132"/>
      <c r="B278" s="497"/>
      <c r="C278" s="502"/>
      <c r="D278" s="502"/>
      <c r="E278" s="502"/>
      <c r="F278" s="437"/>
      <c r="G278" s="438"/>
      <c r="H278" s="477"/>
      <c r="I278" s="477"/>
      <c r="J278" s="326"/>
    </row>
    <row r="279" spans="1:10" ht="15.75">
      <c r="A279" s="496" t="str">
        <f>'Planilha SEM Desonerado'!A80</f>
        <v>9.2.1</v>
      </c>
      <c r="B279" s="887" t="str">
        <f>'Planilha SEM Desonerado'!D80</f>
        <v>Escavacao mecanica  de mterial 1A. Categoria, proveniente de corte de subleito</v>
      </c>
      <c r="C279" s="888"/>
      <c r="D279" s="888"/>
      <c r="E279" s="888"/>
      <c r="F279" s="888"/>
      <c r="G279" s="888"/>
      <c r="H279" s="889"/>
      <c r="I279" s="442" t="str">
        <f>'Planilha SEM Desonerado'!E80</f>
        <v>m³</v>
      </c>
      <c r="J279" s="443">
        <f>H277</f>
        <v>134.41999999999999</v>
      </c>
    </row>
    <row r="280" spans="1:10" ht="15.75">
      <c r="A280" s="132"/>
      <c r="B280" s="497"/>
      <c r="C280" s="502"/>
      <c r="D280" s="502"/>
      <c r="E280" s="502"/>
      <c r="F280" s="437"/>
      <c r="G280" s="438"/>
      <c r="H280" s="477"/>
      <c r="I280" s="477"/>
      <c r="J280" s="326"/>
    </row>
    <row r="281" spans="1:10" ht="15.75">
      <c r="A281" s="323"/>
      <c r="B281" s="324"/>
      <c r="C281" s="325"/>
      <c r="D281" s="325"/>
      <c r="E281" s="325"/>
      <c r="F281" s="437"/>
      <c r="G281" s="498"/>
      <c r="H281" s="477"/>
      <c r="I281" s="477"/>
      <c r="J281" s="243"/>
    </row>
    <row r="282" spans="1:10" ht="15.75">
      <c r="A282" s="500" t="str">
        <f>'Planilha SEM Desonerado'!A81</f>
        <v>9.3</v>
      </c>
      <c r="B282" s="488" t="str">
        <f>'Planilha SEM Desonerado'!D81</f>
        <v>BOTA FORA</v>
      </c>
      <c r="C282" s="503"/>
      <c r="D282" s="503"/>
      <c r="E282" s="503"/>
      <c r="F282" s="503"/>
      <c r="G282" s="503"/>
      <c r="H282" s="503"/>
      <c r="I282" s="504"/>
      <c r="J282" s="505"/>
    </row>
    <row r="283" spans="1:10" ht="15.75">
      <c r="A283" s="132"/>
      <c r="B283" s="444"/>
      <c r="C283" s="506"/>
      <c r="D283" s="507"/>
      <c r="E283" s="507"/>
      <c r="F283" s="437"/>
      <c r="G283" s="498"/>
      <c r="H283" s="477"/>
      <c r="I283" s="477"/>
      <c r="J283" s="243"/>
    </row>
    <row r="284" spans="1:10" ht="15.75">
      <c r="A284" s="496" t="str">
        <f>'Planilha SEM Desonerado'!A82</f>
        <v>9.3.1</v>
      </c>
      <c r="B284" s="887" t="str">
        <f>'Planilha SEM Desonerado'!D82</f>
        <v xml:space="preserve">Carga e descarga mecanica de solo utilizando caminhao basculante 5,0m3 /11t e pa carregadeira sobre pneus * 105 hp * cap. 1,72m3. (bota-fora) </v>
      </c>
      <c r="C284" s="888"/>
      <c r="D284" s="888"/>
      <c r="E284" s="888"/>
      <c r="F284" s="888"/>
      <c r="G284" s="888"/>
      <c r="H284" s="889"/>
      <c r="I284" s="442" t="str">
        <f>'Planilha SEM Desonerado'!E82</f>
        <v>m³</v>
      </c>
      <c r="J284" s="443">
        <f>F287</f>
        <v>147.01</v>
      </c>
    </row>
    <row r="285" spans="1:10" ht="15.75">
      <c r="A285" s="132"/>
      <c r="B285" s="444"/>
      <c r="C285" s="506"/>
      <c r="D285" s="507"/>
      <c r="E285" s="507"/>
      <c r="F285" s="437"/>
      <c r="G285" s="498"/>
      <c r="H285" s="477"/>
      <c r="I285" s="477"/>
      <c r="J285" s="243"/>
    </row>
    <row r="286" spans="1:10" ht="31.5">
      <c r="A286" s="132"/>
      <c r="B286" s="444"/>
      <c r="C286" s="500" t="s">
        <v>65</v>
      </c>
      <c r="D286" s="567" t="s">
        <v>194</v>
      </c>
      <c r="E286" s="448" t="s">
        <v>66</v>
      </c>
      <c r="F286" s="448" t="s">
        <v>67</v>
      </c>
      <c r="G286" s="502"/>
      <c r="H286" s="477"/>
      <c r="I286" s="477"/>
      <c r="J286" s="243"/>
    </row>
    <row r="287" spans="1:10" ht="15.75">
      <c r="A287" s="132"/>
      <c r="B287" s="444"/>
      <c r="C287" s="517">
        <f>H277</f>
        <v>134.41999999999999</v>
      </c>
      <c r="D287" s="517">
        <f>-J303</f>
        <v>-16.809999999999999</v>
      </c>
      <c r="E287" s="518">
        <v>0.25</v>
      </c>
      <c r="F287" s="479">
        <f>(C287+D287)*(E287+1)</f>
        <v>147.01</v>
      </c>
      <c r="G287" s="502"/>
      <c r="H287" s="477"/>
      <c r="I287" s="477"/>
      <c r="J287" s="243"/>
    </row>
    <row r="288" spans="1:10" ht="15.75">
      <c r="A288" s="132"/>
      <c r="B288" s="444"/>
      <c r="C288" s="506"/>
      <c r="D288" s="507"/>
      <c r="E288" s="507"/>
      <c r="F288" s="437"/>
      <c r="G288" s="498"/>
      <c r="H288" s="477"/>
      <c r="I288" s="477"/>
      <c r="J288" s="243"/>
    </row>
    <row r="289" spans="1:10" ht="15.75">
      <c r="A289" s="496" t="str">
        <f>'Planilha SEM Desonerado'!A83</f>
        <v>9.3.2</v>
      </c>
      <c r="B289" s="887" t="str">
        <f>'Planilha SEM Desonerado'!D83</f>
        <v>Transporte com caminhão basculante de 18 m3, em via urbana pavimentada  m3xkm, dmt acima de 30 km(unidade: m3xkm). af_09/2016</v>
      </c>
      <c r="C289" s="888"/>
      <c r="D289" s="888"/>
      <c r="E289" s="888"/>
      <c r="F289" s="888"/>
      <c r="G289" s="888"/>
      <c r="H289" s="889"/>
      <c r="I289" s="442" t="str">
        <f>'Planilha SEM Desonerado'!E83</f>
        <v>m³x km</v>
      </c>
      <c r="J289" s="443">
        <f>E292</f>
        <v>1131.98</v>
      </c>
    </row>
    <row r="290" spans="1:10" ht="15.75">
      <c r="A290" s="132"/>
      <c r="B290" s="444"/>
      <c r="C290" s="506"/>
      <c r="D290" s="507"/>
      <c r="E290" s="507"/>
      <c r="F290" s="437"/>
      <c r="G290" s="498"/>
      <c r="H290" s="477"/>
      <c r="I290" s="477"/>
      <c r="J290" s="243"/>
    </row>
    <row r="291" spans="1:10" ht="31.5">
      <c r="A291" s="519" t="s">
        <v>178</v>
      </c>
      <c r="B291" s="444"/>
      <c r="C291" s="567" t="s">
        <v>68</v>
      </c>
      <c r="D291" s="448" t="s">
        <v>70</v>
      </c>
      <c r="E291" s="448" t="s">
        <v>69</v>
      </c>
      <c r="F291" s="437"/>
      <c r="G291" s="498"/>
      <c r="H291" s="477"/>
      <c r="I291" s="477"/>
      <c r="J291" s="243"/>
    </row>
    <row r="292" spans="1:10" ht="15.75">
      <c r="A292" s="132"/>
      <c r="B292" s="444"/>
      <c r="C292" s="520">
        <f>F287</f>
        <v>147.01</v>
      </c>
      <c r="D292" s="521">
        <v>7.7</v>
      </c>
      <c r="E292" s="479">
        <f>C292*D292</f>
        <v>1131.98</v>
      </c>
      <c r="F292" s="437"/>
      <c r="G292" s="498"/>
      <c r="H292" s="477"/>
      <c r="I292" s="477"/>
      <c r="J292" s="243"/>
    </row>
    <row r="293" spans="1:10" ht="15.75">
      <c r="A293" s="132"/>
      <c r="B293" s="444"/>
      <c r="C293" s="506"/>
      <c r="D293" s="507"/>
      <c r="E293" s="507"/>
      <c r="F293" s="437"/>
      <c r="G293" s="498"/>
      <c r="H293" s="477"/>
      <c r="I293" s="477"/>
      <c r="J293" s="243"/>
    </row>
    <row r="294" spans="1:10" ht="15.75">
      <c r="A294" s="457" t="str">
        <f>'Planilha SEM Desonerado'!A85</f>
        <v>10.0</v>
      </c>
      <c r="B294" s="548" t="str">
        <f>'Planilha SEM Desonerado'!D85</f>
        <v>PAVIMENTAÇÃO EM PARALELEPÍPEDO</v>
      </c>
      <c r="C294" s="459"/>
      <c r="D294" s="459"/>
      <c r="E294" s="459"/>
      <c r="F294" s="459"/>
      <c r="G294" s="459"/>
      <c r="H294" s="459"/>
      <c r="I294" s="459"/>
      <c r="J294" s="460"/>
    </row>
    <row r="295" spans="1:10" ht="15.75">
      <c r="A295" s="76"/>
      <c r="B295" s="444"/>
      <c r="C295" s="437"/>
      <c r="D295" s="437"/>
      <c r="E295" s="437"/>
      <c r="F295" s="534"/>
      <c r="G295" s="544"/>
      <c r="H295" s="544"/>
      <c r="I295" s="544"/>
      <c r="J295" s="244"/>
    </row>
    <row r="296" spans="1:10" ht="15.75">
      <c r="A296" s="526" t="str">
        <f>'Planilha SEM Desonerado'!A86</f>
        <v>10.1</v>
      </c>
      <c r="B296" s="881" t="str">
        <f>'Planilha SEM Desonerado'!D86</f>
        <v xml:space="preserve">Pavimento em paralelepipedo sobre colchao de areia 15 cm, rejuntado com argamassa de cimento e areia no traço 1:3 (pedras pequenas 30 a 35 pecas por m2) </v>
      </c>
      <c r="C296" s="882"/>
      <c r="D296" s="882"/>
      <c r="E296" s="882"/>
      <c r="F296" s="882"/>
      <c r="G296" s="882"/>
      <c r="H296" s="883"/>
      <c r="I296" s="442" t="str">
        <f>'Planilha SEM Desonerado'!E86</f>
        <v>m²</v>
      </c>
      <c r="J296" s="443">
        <f>E299</f>
        <v>1494.16</v>
      </c>
    </row>
    <row r="297" spans="1:10" ht="15.75">
      <c r="A297" s="75"/>
      <c r="B297" s="527"/>
      <c r="C297" s="528"/>
      <c r="D297" s="528"/>
      <c r="E297" s="528"/>
      <c r="F297" s="528"/>
      <c r="G297" s="528"/>
      <c r="H297" s="528"/>
      <c r="I297" s="529"/>
      <c r="J297" s="243"/>
    </row>
    <row r="298" spans="1:10" ht="31.5">
      <c r="A298" s="567" t="s">
        <v>28</v>
      </c>
      <c r="B298" s="500" t="s">
        <v>73</v>
      </c>
      <c r="C298" s="445" t="s">
        <v>5</v>
      </c>
      <c r="D298" s="445" t="s">
        <v>16</v>
      </c>
      <c r="E298" s="445" t="s">
        <v>29</v>
      </c>
      <c r="F298" s="528"/>
      <c r="G298" s="530"/>
      <c r="H298" s="528"/>
      <c r="I298" s="529"/>
      <c r="J298" s="243"/>
    </row>
    <row r="299" spans="1:10" ht="31.5">
      <c r="A299" s="496">
        <v>1</v>
      </c>
      <c r="B299" s="501" t="str">
        <f>B255</f>
        <v>RUA ANTONIO JUVINO DA SILVA</v>
      </c>
      <c r="C299" s="554">
        <f t="shared" ref="C299:D299" si="7">C255</f>
        <v>8</v>
      </c>
      <c r="D299" s="554">
        <f t="shared" si="7"/>
        <v>186.77</v>
      </c>
      <c r="E299" s="479">
        <f t="shared" ref="E299" si="8">C299*D299</f>
        <v>1494.16</v>
      </c>
      <c r="F299" s="528"/>
      <c r="G299" s="528"/>
      <c r="H299" s="528"/>
      <c r="I299" s="529"/>
      <c r="J299" s="243"/>
    </row>
    <row r="300" spans="1:10" ht="15.75">
      <c r="A300" s="132"/>
      <c r="B300" s="497"/>
      <c r="C300" s="502"/>
      <c r="D300" s="502"/>
      <c r="E300" s="502"/>
      <c r="F300" s="528"/>
      <c r="G300" s="528"/>
      <c r="H300" s="528"/>
      <c r="I300" s="529"/>
      <c r="J300" s="243"/>
    </row>
    <row r="301" spans="1:10" ht="15.75">
      <c r="A301" s="567" t="str">
        <f>'Planilha SEM Desonerado'!A87</f>
        <v>10.2</v>
      </c>
      <c r="B301" s="532" t="str">
        <f>'Planilha SEM Desonerado'!D87</f>
        <v>Meio-fio (guia)</v>
      </c>
      <c r="C301" s="533"/>
      <c r="D301" s="533"/>
      <c r="E301" s="533"/>
      <c r="F301" s="533"/>
      <c r="G301" s="534"/>
      <c r="H301" s="535"/>
      <c r="I301" s="535"/>
      <c r="J301" s="536"/>
    </row>
    <row r="302" spans="1:10" ht="15.75">
      <c r="A302" s="564"/>
      <c r="B302" s="523"/>
      <c r="C302" s="524"/>
      <c r="D302" s="524"/>
      <c r="E302" s="524"/>
      <c r="F302" s="524"/>
      <c r="G302" s="525"/>
      <c r="H302" s="477"/>
      <c r="I302" s="477"/>
      <c r="J302" s="243"/>
    </row>
    <row r="303" spans="1:10" ht="15.75">
      <c r="A303" s="526" t="str">
        <f>'Planilha SEM Desonerado'!A88</f>
        <v>10.2.1</v>
      </c>
      <c r="B303" s="881" t="str">
        <f>'Planilha SEM Desonerado'!D88</f>
        <v>Reaterro manual apiloado com soquete</v>
      </c>
      <c r="C303" s="882"/>
      <c r="D303" s="882"/>
      <c r="E303" s="882"/>
      <c r="F303" s="882"/>
      <c r="G303" s="882"/>
      <c r="H303" s="883"/>
      <c r="I303" s="442" t="str">
        <f>'Planilha SEM Desonerado'!E88</f>
        <v>m³</v>
      </c>
      <c r="J303" s="443">
        <f>H306</f>
        <v>16.809999999999999</v>
      </c>
    </row>
    <row r="304" spans="1:10" ht="15.75">
      <c r="A304" s="78"/>
      <c r="B304" s="537"/>
      <c r="C304" s="537"/>
      <c r="D304" s="537"/>
      <c r="E304" s="568"/>
      <c r="F304" s="568"/>
      <c r="G304" s="538"/>
      <c r="H304" s="538"/>
      <c r="I304" s="477"/>
      <c r="J304" s="243"/>
    </row>
    <row r="305" spans="1:10" ht="31.5">
      <c r="A305" s="564"/>
      <c r="B305" s="523"/>
      <c r="C305" s="444"/>
      <c r="D305" s="252"/>
      <c r="E305" s="445" t="s">
        <v>190</v>
      </c>
      <c r="F305" s="445" t="s">
        <v>188</v>
      </c>
      <c r="G305" s="445" t="s">
        <v>187</v>
      </c>
      <c r="H305" s="445" t="s">
        <v>189</v>
      </c>
      <c r="I305" s="477"/>
      <c r="J305" s="243"/>
    </row>
    <row r="306" spans="1:10" ht="15.75">
      <c r="A306" s="564"/>
      <c r="B306" s="890"/>
      <c r="C306" s="890"/>
      <c r="D306" s="891"/>
      <c r="E306" s="539">
        <f>C312</f>
        <v>373.54</v>
      </c>
      <c r="F306" s="540">
        <v>0.3</v>
      </c>
      <c r="G306" s="540">
        <v>0.15</v>
      </c>
      <c r="H306" s="541">
        <f>E306*F306*G306</f>
        <v>16.809999999999999</v>
      </c>
      <c r="I306" s="477"/>
      <c r="J306" s="243"/>
    </row>
    <row r="307" spans="1:10" ht="15.75">
      <c r="A307" s="564"/>
      <c r="B307" s="523"/>
      <c r="C307" s="524"/>
      <c r="D307" s="524"/>
      <c r="E307" s="524"/>
      <c r="F307" s="524"/>
      <c r="G307" s="525"/>
      <c r="H307" s="477"/>
      <c r="I307" s="477"/>
      <c r="J307" s="243"/>
    </row>
    <row r="308" spans="1:10" ht="15.75">
      <c r="A308" s="526" t="str">
        <f>'Planilha SEM Desonerado'!A89</f>
        <v>10.2.2</v>
      </c>
      <c r="B308" s="881" t="str">
        <f>'Planilha SEM Desonerado'!D89</f>
        <v>Assentamento de guia (meio-fio) em trecho reto, confeccionada em concreto pré-moldado, dimensões, 100x15x13x30cm (comrpimentoXbase inferiorXbase superiorX altura), para vias urbanas (uso viário)</v>
      </c>
      <c r="C308" s="882"/>
      <c r="D308" s="882"/>
      <c r="E308" s="882"/>
      <c r="F308" s="882"/>
      <c r="G308" s="882"/>
      <c r="H308" s="883"/>
      <c r="I308" s="442" t="str">
        <f>'Planilha SEM Desonerado'!E89</f>
        <v>m</v>
      </c>
      <c r="J308" s="443">
        <f>C312</f>
        <v>373.54</v>
      </c>
    </row>
    <row r="309" spans="1:10" ht="15.75">
      <c r="A309" s="75"/>
      <c r="B309" s="542"/>
      <c r="C309" s="493"/>
      <c r="D309" s="444"/>
      <c r="E309" s="493"/>
      <c r="F309" s="493"/>
      <c r="G309" s="528"/>
      <c r="H309" s="528"/>
      <c r="I309" s="529"/>
      <c r="J309" s="243"/>
    </row>
    <row r="310" spans="1:10" ht="15.75">
      <c r="A310" s="567" t="s">
        <v>28</v>
      </c>
      <c r="B310" s="500" t="s">
        <v>73</v>
      </c>
      <c r="C310" s="445" t="s">
        <v>16</v>
      </c>
      <c r="D310" s="444"/>
      <c r="E310" s="524"/>
      <c r="F310" s="528"/>
      <c r="G310" s="528"/>
      <c r="H310" s="528"/>
      <c r="I310" s="529"/>
      <c r="J310" s="243"/>
    </row>
    <row r="311" spans="1:10" ht="31.5">
      <c r="A311" s="496">
        <v>4</v>
      </c>
      <c r="B311" s="501" t="str">
        <f>B255</f>
        <v>RUA ANTONIO JUVINO DA SILVA</v>
      </c>
      <c r="C311" s="479">
        <f>D255</f>
        <v>186.77</v>
      </c>
      <c r="D311" s="444"/>
      <c r="E311" s="502"/>
      <c r="F311" s="528"/>
      <c r="G311" s="528"/>
      <c r="H311" s="528"/>
      <c r="I311" s="529"/>
      <c r="J311" s="243"/>
    </row>
    <row r="312" spans="1:10" ht="15.75">
      <c r="A312" s="132"/>
      <c r="B312" s="506" t="s">
        <v>114</v>
      </c>
      <c r="C312" s="448">
        <f>C311*2</f>
        <v>373.54</v>
      </c>
      <c r="D312" s="444"/>
      <c r="E312" s="444"/>
      <c r="F312" s="528"/>
      <c r="G312" s="528"/>
      <c r="H312" s="528"/>
      <c r="I312" s="529"/>
      <c r="J312" s="243"/>
    </row>
    <row r="313" spans="1:10" ht="15.75">
      <c r="A313" s="132"/>
      <c r="B313" s="444"/>
      <c r="C313" s="444"/>
      <c r="D313" s="444"/>
      <c r="E313" s="444"/>
      <c r="F313" s="528"/>
      <c r="G313" s="528"/>
      <c r="H313" s="528"/>
      <c r="I313" s="529"/>
      <c r="J313" s="243"/>
    </row>
    <row r="314" spans="1:10" ht="15.75">
      <c r="A314" s="526" t="str">
        <f>'Planilha SEM Desonerado'!A90</f>
        <v>10.2.3</v>
      </c>
      <c r="B314" s="881" t="str">
        <f>'Planilha SEM Desonerado'!D90</f>
        <v>Caiação em meio fio</v>
      </c>
      <c r="C314" s="882"/>
      <c r="D314" s="882"/>
      <c r="E314" s="882"/>
      <c r="F314" s="882"/>
      <c r="G314" s="882"/>
      <c r="H314" s="883"/>
      <c r="I314" s="442" t="str">
        <f>'Planilha SEM Desonerado'!E90</f>
        <v>m²</v>
      </c>
      <c r="J314" s="443">
        <f>H317</f>
        <v>104.59</v>
      </c>
    </row>
    <row r="315" spans="1:10" ht="15.75">
      <c r="A315" s="132"/>
      <c r="B315" s="444"/>
      <c r="C315" s="444"/>
      <c r="D315" s="444"/>
      <c r="E315" s="444"/>
      <c r="F315" s="528"/>
      <c r="G315" s="528"/>
      <c r="H315" s="528"/>
      <c r="I315" s="529"/>
      <c r="J315" s="243"/>
    </row>
    <row r="316" spans="1:10" ht="31.5">
      <c r="A316" s="132"/>
      <c r="B316" s="444"/>
      <c r="C316" s="444"/>
      <c r="D316" s="444"/>
      <c r="E316" s="445" t="s">
        <v>190</v>
      </c>
      <c r="F316" s="445" t="s">
        <v>191</v>
      </c>
      <c r="G316" s="445" t="s">
        <v>192</v>
      </c>
      <c r="H316" s="445" t="s">
        <v>193</v>
      </c>
      <c r="I316" s="529"/>
      <c r="J316" s="243"/>
    </row>
    <row r="317" spans="1:10" ht="15.75">
      <c r="A317" s="132"/>
      <c r="B317" s="444"/>
      <c r="C317" s="444"/>
      <c r="D317" s="444"/>
      <c r="E317" s="539">
        <f>C312</f>
        <v>373.54</v>
      </c>
      <c r="F317" s="540">
        <v>0.15</v>
      </c>
      <c r="G317" s="540">
        <v>0.13</v>
      </c>
      <c r="H317" s="541">
        <f>E317*(F317+G317)</f>
        <v>104.59</v>
      </c>
      <c r="I317" s="529"/>
      <c r="J317" s="243"/>
    </row>
    <row r="318" spans="1:10" ht="15.75">
      <c r="A318" s="132"/>
      <c r="B318" s="444"/>
      <c r="C318" s="444"/>
      <c r="D318" s="444"/>
      <c r="E318" s="444"/>
      <c r="F318" s="528"/>
      <c r="G318" s="528"/>
      <c r="H318" s="528"/>
      <c r="I318" s="529"/>
      <c r="J318" s="243"/>
    </row>
    <row r="319" spans="1:10" ht="15.75">
      <c r="A319" s="457" t="str">
        <f>'Planilha SEM Desonerado'!A92</f>
        <v>11.0</v>
      </c>
      <c r="B319" s="549" t="str">
        <f>'Planilha SEM Desonerado'!D92</f>
        <v>SINALIZAÇÃO VIÁRIA</v>
      </c>
      <c r="C319" s="543"/>
      <c r="D319" s="459"/>
      <c r="E319" s="459"/>
      <c r="F319" s="459"/>
      <c r="G319" s="459"/>
      <c r="H319" s="459"/>
      <c r="I319" s="459"/>
      <c r="J319" s="460"/>
    </row>
    <row r="320" spans="1:10" ht="15.75">
      <c r="A320" s="77"/>
      <c r="B320" s="523"/>
      <c r="C320" s="544"/>
      <c r="D320" s="544"/>
      <c r="E320" s="544"/>
      <c r="F320" s="544"/>
      <c r="G320" s="544"/>
      <c r="H320" s="544"/>
      <c r="I320" s="544"/>
      <c r="J320" s="244"/>
    </row>
    <row r="321" spans="1:10" ht="15.75">
      <c r="A321" s="526" t="str">
        <f>'Planilha SEM Desonerado'!A93</f>
        <v>11.1</v>
      </c>
      <c r="B321" s="881" t="str">
        <f>'Planilha SEM Desonerado'!D93</f>
        <v>Sinalização de valas com placas indicativas (na via pública)</v>
      </c>
      <c r="C321" s="882"/>
      <c r="D321" s="882"/>
      <c r="E321" s="882"/>
      <c r="F321" s="882"/>
      <c r="G321" s="882"/>
      <c r="H321" s="883"/>
      <c r="I321" s="442" t="str">
        <f>'Planilha SEM Desonerado'!E93</f>
        <v>und</v>
      </c>
      <c r="J321" s="443">
        <f>C324</f>
        <v>2</v>
      </c>
    </row>
    <row r="322" spans="1:10" ht="15.75">
      <c r="A322" s="77"/>
      <c r="B322" s="523"/>
      <c r="C322" s="544"/>
      <c r="D322" s="544"/>
      <c r="E322" s="544"/>
      <c r="F322" s="544"/>
      <c r="G322" s="544"/>
      <c r="H322" s="544"/>
      <c r="I322" s="544"/>
      <c r="J322" s="244"/>
    </row>
    <row r="323" spans="1:10" ht="15.75">
      <c r="A323" s="567" t="s">
        <v>28</v>
      </c>
      <c r="B323" s="500" t="s">
        <v>73</v>
      </c>
      <c r="C323" s="445" t="s">
        <v>381</v>
      </c>
      <c r="D323" s="502"/>
      <c r="E323" s="544"/>
      <c r="F323" s="544"/>
      <c r="G323" s="544"/>
      <c r="H323" s="544"/>
      <c r="I323" s="544"/>
      <c r="J323" s="244"/>
    </row>
    <row r="324" spans="1:10" ht="31.5">
      <c r="A324" s="496">
        <v>1</v>
      </c>
      <c r="B324" s="501" t="str">
        <f>B255</f>
        <v>RUA ANTONIO JUVINO DA SILVA</v>
      </c>
      <c r="C324" s="479">
        <v>2</v>
      </c>
      <c r="D324" s="502"/>
      <c r="E324" s="544"/>
      <c r="F324" s="544"/>
      <c r="G324" s="544"/>
      <c r="H324" s="544"/>
      <c r="I324" s="544"/>
      <c r="J324" s="244"/>
    </row>
    <row r="325" spans="1:10">
      <c r="A325" s="10"/>
      <c r="B325" s="444"/>
      <c r="C325" s="444"/>
      <c r="D325" s="444"/>
      <c r="E325" s="444"/>
      <c r="F325" s="444"/>
      <c r="G325" s="444"/>
      <c r="H325" s="444"/>
      <c r="I325" s="444"/>
      <c r="J325" s="252"/>
    </row>
    <row r="326" spans="1:10" ht="15.75">
      <c r="A326" s="441" t="str">
        <f>'Planilha SEM Desonerado'!A94</f>
        <v>11.2</v>
      </c>
      <c r="B326" s="881" t="str">
        <f>'Planilha SEM Desonerado'!D94</f>
        <v xml:space="preserve">Fornecimento e implantação de placa de regulamentação em aço D = 0,60 m - película retrorrefletiva tipo I e SI </v>
      </c>
      <c r="C326" s="882"/>
      <c r="D326" s="882"/>
      <c r="E326" s="882"/>
      <c r="F326" s="882"/>
      <c r="G326" s="882"/>
      <c r="H326" s="883"/>
      <c r="I326" s="442" t="str">
        <f>'Planilha SEM Desonerado'!E94</f>
        <v>und</v>
      </c>
      <c r="J326" s="443">
        <f>E330</f>
        <v>1</v>
      </c>
    </row>
    <row r="327" spans="1:10">
      <c r="A327" s="10"/>
      <c r="B327" s="444"/>
      <c r="C327" s="444"/>
      <c r="D327" s="444"/>
      <c r="E327" s="444"/>
      <c r="F327" s="444"/>
      <c r="G327" s="444"/>
      <c r="H327" s="444"/>
      <c r="I327" s="444"/>
      <c r="J327" s="252"/>
    </row>
    <row r="328" spans="1:10" ht="15.75">
      <c r="A328" s="10"/>
      <c r="B328" s="444"/>
      <c r="C328" s="444"/>
      <c r="D328" s="445" t="s">
        <v>548</v>
      </c>
      <c r="E328" s="445" t="s">
        <v>17</v>
      </c>
      <c r="F328" s="444"/>
      <c r="G328" s="444"/>
      <c r="H328" s="444"/>
      <c r="I328" s="444"/>
      <c r="J328" s="252"/>
    </row>
    <row r="329" spans="1:10" ht="31.5">
      <c r="A329" s="10"/>
      <c r="B329" s="444"/>
      <c r="C329" s="444"/>
      <c r="D329" s="446" t="str">
        <f>B255</f>
        <v>RUA ANTONIO JUVINO DA SILVA</v>
      </c>
      <c r="E329" s="446">
        <v>1</v>
      </c>
      <c r="F329" s="444"/>
      <c r="G329" s="444"/>
      <c r="H329" s="444"/>
      <c r="I329" s="444"/>
      <c r="J329" s="252"/>
    </row>
    <row r="330" spans="1:10" ht="15.75">
      <c r="A330" s="10"/>
      <c r="B330" s="444"/>
      <c r="C330" s="444"/>
      <c r="D330" s="447" t="s">
        <v>31</v>
      </c>
      <c r="E330" s="448">
        <f>SUM(E329:E329)</f>
        <v>1</v>
      </c>
      <c r="F330" s="444"/>
      <c r="G330" s="444"/>
      <c r="H330" s="444"/>
      <c r="I330" s="444"/>
      <c r="J330" s="252"/>
    </row>
    <row r="331" spans="1:10">
      <c r="A331" s="10"/>
      <c r="B331" s="444"/>
      <c r="C331" s="444"/>
      <c r="D331" s="444"/>
      <c r="E331" s="444"/>
      <c r="F331" s="444"/>
      <c r="G331" s="444"/>
      <c r="H331" s="444"/>
      <c r="I331" s="444"/>
      <c r="J331" s="252"/>
    </row>
    <row r="332" spans="1:10" ht="15.75">
      <c r="A332" s="441" t="str">
        <f>'Planilha SEM Desonerado'!A95</f>
        <v>11.3</v>
      </c>
      <c r="B332" s="881" t="str">
        <f>'Planilha SEM Desonerado'!D95</f>
        <v>Fornecimento e implantação de suporte e travessa para placa de sinalização em madeira de lei tratada 8 x 8 cm</v>
      </c>
      <c r="C332" s="882"/>
      <c r="D332" s="882"/>
      <c r="E332" s="882"/>
      <c r="F332" s="882"/>
      <c r="G332" s="882"/>
      <c r="H332" s="883"/>
      <c r="I332" s="442" t="str">
        <f>'Planilha SEM Desonerado'!E95</f>
        <v>und</v>
      </c>
      <c r="J332" s="443">
        <f>E336</f>
        <v>1</v>
      </c>
    </row>
    <row r="333" spans="1:10">
      <c r="A333" s="10"/>
      <c r="B333" s="444"/>
      <c r="C333" s="444"/>
      <c r="D333" s="444"/>
      <c r="E333" s="444"/>
      <c r="F333" s="444"/>
      <c r="G333" s="444"/>
      <c r="H333" s="444"/>
      <c r="I333" s="444"/>
      <c r="J333" s="252"/>
    </row>
    <row r="334" spans="1:10" ht="15.75">
      <c r="A334" s="10"/>
      <c r="B334" s="444"/>
      <c r="C334" s="444"/>
      <c r="D334" s="445" t="s">
        <v>548</v>
      </c>
      <c r="E334" s="445" t="s">
        <v>17</v>
      </c>
      <c r="F334" s="444"/>
      <c r="G334" s="444"/>
      <c r="H334" s="444"/>
      <c r="I334" s="444"/>
      <c r="J334" s="252"/>
    </row>
    <row r="335" spans="1:10" ht="31.5">
      <c r="A335" s="10"/>
      <c r="B335" s="444"/>
      <c r="C335" s="444"/>
      <c r="D335" s="446" t="str">
        <f>B255</f>
        <v>RUA ANTONIO JUVINO DA SILVA</v>
      </c>
      <c r="E335" s="446">
        <v>1</v>
      </c>
      <c r="F335" s="444"/>
      <c r="G335" s="444"/>
      <c r="H335" s="444"/>
      <c r="I335" s="444"/>
      <c r="J335" s="252"/>
    </row>
    <row r="336" spans="1:10" ht="15.75">
      <c r="A336" s="10"/>
      <c r="B336" s="444"/>
      <c r="C336" s="444"/>
      <c r="D336" s="447" t="s">
        <v>31</v>
      </c>
      <c r="E336" s="448">
        <f>SUM(E335:E335)</f>
        <v>1</v>
      </c>
      <c r="F336" s="444"/>
      <c r="G336" s="444"/>
      <c r="H336" s="444"/>
      <c r="I336" s="444"/>
      <c r="J336" s="252"/>
    </row>
    <row r="337" spans="1:10">
      <c r="A337" s="10"/>
      <c r="B337" s="444"/>
      <c r="C337" s="444"/>
      <c r="D337" s="444"/>
      <c r="E337" s="444"/>
      <c r="F337" s="444"/>
      <c r="G337" s="444"/>
      <c r="H337" s="444"/>
      <c r="I337" s="444"/>
      <c r="J337" s="252"/>
    </row>
    <row r="338" spans="1:10" ht="15.75">
      <c r="A338" s="441" t="str">
        <f>'Planilha SEM Desonerado'!A96</f>
        <v>11.4</v>
      </c>
      <c r="B338" s="881" t="str">
        <f>'Planilha SEM Desonerado'!D96</f>
        <v>Placa esmaltada para identificação nr de rua, dimensões 45x25cm</v>
      </c>
      <c r="C338" s="882"/>
      <c r="D338" s="882"/>
      <c r="E338" s="882"/>
      <c r="F338" s="882"/>
      <c r="G338" s="882"/>
      <c r="H338" s="883"/>
      <c r="I338" s="442" t="str">
        <f>'Planilha SEM Desonerado'!E96</f>
        <v>und</v>
      </c>
      <c r="J338" s="443">
        <f>E342</f>
        <v>2</v>
      </c>
    </row>
    <row r="339" spans="1:10">
      <c r="A339" s="10"/>
      <c r="B339" s="444"/>
      <c r="C339" s="444"/>
      <c r="D339" s="444"/>
      <c r="E339" s="444"/>
      <c r="F339" s="444"/>
      <c r="G339" s="444"/>
      <c r="H339" s="444"/>
      <c r="I339" s="444"/>
      <c r="J339" s="252"/>
    </row>
    <row r="340" spans="1:10" ht="15.75">
      <c r="A340" s="10"/>
      <c r="B340" s="444"/>
      <c r="C340" s="444"/>
      <c r="D340" s="445" t="s">
        <v>548</v>
      </c>
      <c r="E340" s="445" t="s">
        <v>17</v>
      </c>
      <c r="F340" s="444"/>
      <c r="G340" s="444"/>
      <c r="H340" s="444"/>
      <c r="I340" s="444"/>
      <c r="J340" s="252"/>
    </row>
    <row r="341" spans="1:10" ht="31.5">
      <c r="A341" s="10"/>
      <c r="B341" s="444"/>
      <c r="C341" s="444"/>
      <c r="D341" s="446" t="str">
        <f>B255</f>
        <v>RUA ANTONIO JUVINO DA SILVA</v>
      </c>
      <c r="E341" s="446">
        <v>2</v>
      </c>
      <c r="F341" s="444"/>
      <c r="G341" s="444"/>
      <c r="H341" s="444"/>
      <c r="I341" s="444"/>
      <c r="J341" s="252"/>
    </row>
    <row r="342" spans="1:10" ht="15.75">
      <c r="A342" s="10"/>
      <c r="B342" s="444"/>
      <c r="C342" s="444"/>
      <c r="D342" s="447" t="s">
        <v>31</v>
      </c>
      <c r="E342" s="448">
        <f>SUM(E341:E341)</f>
        <v>2</v>
      </c>
      <c r="F342" s="444"/>
      <c r="G342" s="444"/>
      <c r="H342" s="444"/>
      <c r="I342" s="444"/>
      <c r="J342" s="252"/>
    </row>
    <row r="343" spans="1:10" ht="15.75">
      <c r="A343" s="10"/>
      <c r="B343" s="444"/>
      <c r="C343" s="444"/>
      <c r="D343" s="447"/>
      <c r="E343" s="448"/>
      <c r="F343" s="444"/>
      <c r="G343" s="444"/>
      <c r="H343" s="444"/>
      <c r="I343" s="444"/>
      <c r="J343" s="252"/>
    </row>
    <row r="344" spans="1:10">
      <c r="A344" s="10"/>
      <c r="B344" s="444"/>
      <c r="C344" s="444"/>
      <c r="D344" s="444"/>
      <c r="E344" s="444"/>
      <c r="F344" s="444"/>
      <c r="G344" s="444"/>
      <c r="H344" s="444"/>
      <c r="I344" s="444"/>
      <c r="J344" s="252"/>
    </row>
    <row r="345" spans="1:10">
      <c r="A345" s="10"/>
      <c r="B345" s="444"/>
      <c r="C345" s="444"/>
      <c r="D345" s="444"/>
      <c r="E345" s="444"/>
      <c r="F345" s="444"/>
      <c r="G345" s="444"/>
      <c r="H345" s="444"/>
      <c r="I345" s="444"/>
      <c r="J345" s="252"/>
    </row>
    <row r="346" spans="1:10" ht="15.75">
      <c r="A346" s="808" t="str">
        <f>'Planilha SEM Desonerado'!A99:I99</f>
        <v>RUA ANA FRANCISCA FERREIRA (TRECHO 01)</v>
      </c>
      <c r="B346" s="808"/>
      <c r="C346" s="808"/>
      <c r="D346" s="808"/>
      <c r="E346" s="808"/>
      <c r="F346" s="808"/>
      <c r="G346" s="808"/>
      <c r="H346" s="808"/>
      <c r="I346" s="808"/>
      <c r="J346" s="808"/>
    </row>
    <row r="347" spans="1:10" ht="15.75">
      <c r="A347" s="457" t="str">
        <f>'Planilha SEM Desonerado'!A100</f>
        <v>12.0</v>
      </c>
      <c r="B347" s="548" t="str">
        <f>'Planilha SEM Desonerado'!D100</f>
        <v xml:space="preserve">TERRAPLENAGEM </v>
      </c>
      <c r="C347" s="459"/>
      <c r="D347" s="459"/>
      <c r="E347" s="459"/>
      <c r="F347" s="459"/>
      <c r="G347" s="459"/>
      <c r="H347" s="459"/>
      <c r="I347" s="459"/>
      <c r="J347" s="460"/>
    </row>
    <row r="348" spans="1:10" ht="15.75">
      <c r="A348" s="487" t="str">
        <f>'Planilha SEM Desonerado'!A101</f>
        <v>12.1</v>
      </c>
      <c r="B348" s="488" t="str">
        <f>'Planilha SEM Desonerado'!D101</f>
        <v>SERVIÇOS DE TERRAPLENAGEM</v>
      </c>
      <c r="C348" s="489"/>
      <c r="D348" s="489"/>
      <c r="E348" s="489"/>
      <c r="F348" s="489"/>
      <c r="G348" s="489"/>
      <c r="H348" s="489"/>
      <c r="I348" s="490"/>
      <c r="J348" s="491"/>
    </row>
    <row r="349" spans="1:10" ht="15.75">
      <c r="A349" s="487" t="str">
        <f>'Planilha SEM Desonerado'!A102</f>
        <v>12.1.1</v>
      </c>
      <c r="B349" s="488" t="str">
        <f>'Planilha SEM Desonerado'!D102</f>
        <v xml:space="preserve">SERVIÇOS DE TOPOGRÁFIA </v>
      </c>
      <c r="C349" s="489"/>
      <c r="D349" s="489"/>
      <c r="E349" s="489"/>
      <c r="F349" s="489"/>
      <c r="G349" s="489"/>
      <c r="H349" s="489"/>
      <c r="I349" s="490"/>
      <c r="J349" s="491"/>
    </row>
    <row r="350" spans="1:10" ht="15.75">
      <c r="A350" s="467"/>
      <c r="B350" s="492"/>
      <c r="C350" s="493"/>
      <c r="D350" s="493"/>
      <c r="E350" s="493"/>
      <c r="F350" s="493"/>
      <c r="G350" s="493"/>
      <c r="H350" s="493"/>
      <c r="I350" s="494"/>
      <c r="J350" s="495"/>
    </row>
    <row r="351" spans="1:10" ht="15.75">
      <c r="A351" s="496" t="str">
        <f>'Planilha SEM Desonerado'!A103</f>
        <v>12.1.1.2</v>
      </c>
      <c r="B351" s="483" t="str">
        <f>'Planilha SEM Desonerado'!D103</f>
        <v>Serviços topográficos p/ pavimentação, inclusive nota de serviços, acompanhamento e greide</v>
      </c>
      <c r="C351" s="463"/>
      <c r="D351" s="463"/>
      <c r="E351" s="463"/>
      <c r="F351" s="463"/>
      <c r="G351" s="464"/>
      <c r="H351" s="465"/>
      <c r="I351" s="442" t="str">
        <f>'Planilha SEM Desonerado'!E103</f>
        <v>m²</v>
      </c>
      <c r="J351" s="443">
        <f>E354</f>
        <v>1743.78</v>
      </c>
    </row>
    <row r="352" spans="1:10" ht="15.75">
      <c r="A352" s="132"/>
      <c r="B352" s="497"/>
      <c r="C352" s="437"/>
      <c r="D352" s="437"/>
      <c r="E352" s="437"/>
      <c r="F352" s="437"/>
      <c r="G352" s="498"/>
      <c r="H352" s="477"/>
      <c r="I352" s="477"/>
      <c r="J352" s="243"/>
    </row>
    <row r="353" spans="1:10" ht="31.5">
      <c r="A353" s="567" t="s">
        <v>28</v>
      </c>
      <c r="B353" s="500" t="s">
        <v>73</v>
      </c>
      <c r="C353" s="445" t="s">
        <v>5</v>
      </c>
      <c r="D353" s="445" t="s">
        <v>16</v>
      </c>
      <c r="E353" s="445" t="s">
        <v>29</v>
      </c>
      <c r="F353" s="437"/>
      <c r="G353" s="498"/>
      <c r="H353" s="477"/>
      <c r="I353" s="477"/>
      <c r="J353" s="243"/>
    </row>
    <row r="354" spans="1:10" ht="31.5">
      <c r="A354" s="496">
        <v>1</v>
      </c>
      <c r="B354" s="501" t="s">
        <v>561</v>
      </c>
      <c r="C354" s="688">
        <v>6</v>
      </c>
      <c r="D354" s="479">
        <v>290.63</v>
      </c>
      <c r="E354" s="479">
        <f t="shared" ref="E354" si="9">C354*D354</f>
        <v>1743.78</v>
      </c>
      <c r="F354" s="437"/>
      <c r="G354" s="498"/>
      <c r="H354" s="477"/>
      <c r="I354" s="477"/>
      <c r="J354" s="243"/>
    </row>
    <row r="355" spans="1:10" ht="15.75">
      <c r="A355" s="132"/>
      <c r="B355" s="497"/>
      <c r="C355" s="502"/>
      <c r="D355" s="531"/>
      <c r="E355" s="531"/>
      <c r="F355" s="437"/>
      <c r="G355" s="498"/>
      <c r="H355" s="477"/>
      <c r="I355" s="477"/>
      <c r="J355" s="243"/>
    </row>
    <row r="356" spans="1:10" ht="15.75">
      <c r="A356" s="500" t="str">
        <f>'Planilha SEM Desonerado'!A104</f>
        <v>12.2</v>
      </c>
      <c r="B356" s="488" t="str">
        <f>'Planilha SEM Desonerado'!D104</f>
        <v>MOVIMENTO DE TERRA</v>
      </c>
      <c r="C356" s="503"/>
      <c r="D356" s="503"/>
      <c r="E356" s="503"/>
      <c r="F356" s="503"/>
      <c r="G356" s="503"/>
      <c r="H356" s="503"/>
      <c r="I356" s="504"/>
      <c r="J356" s="505"/>
    </row>
    <row r="357" spans="1:10" ht="15.75">
      <c r="A357" s="132"/>
      <c r="B357" s="444"/>
      <c r="C357" s="506"/>
      <c r="D357" s="507"/>
      <c r="E357" s="507"/>
      <c r="F357" s="437"/>
      <c r="G357" s="498"/>
      <c r="H357" s="477"/>
      <c r="I357" s="477"/>
      <c r="J357" s="243"/>
    </row>
    <row r="358" spans="1:10">
      <c r="A358" s="10"/>
      <c r="B358" s="444"/>
      <c r="C358" s="444"/>
      <c r="D358" s="444"/>
      <c r="E358" s="444"/>
      <c r="F358" s="444"/>
      <c r="G358" s="444"/>
      <c r="H358" s="444"/>
      <c r="I358" s="444"/>
      <c r="J358" s="252"/>
    </row>
    <row r="359" spans="1:10" ht="15.75">
      <c r="A359" s="892" t="s">
        <v>372</v>
      </c>
      <c r="B359" s="893"/>
      <c r="C359" s="893"/>
      <c r="D359" s="893"/>
      <c r="E359" s="893"/>
      <c r="F359" s="893"/>
      <c r="G359" s="893"/>
      <c r="H359" s="893"/>
      <c r="I359" s="893"/>
      <c r="J359" s="894"/>
    </row>
    <row r="360" spans="1:10" ht="15.75">
      <c r="A360" s="884" t="str">
        <f>B354</f>
        <v>RUA ANA FRANCISCA FERREIRA (TRECHO 01)</v>
      </c>
      <c r="B360" s="885"/>
      <c r="C360" s="885"/>
      <c r="D360" s="885"/>
      <c r="E360" s="885"/>
      <c r="F360" s="885"/>
      <c r="G360" s="885"/>
      <c r="H360" s="885"/>
      <c r="I360" s="885"/>
      <c r="J360" s="886"/>
    </row>
    <row r="361" spans="1:10" ht="63.75">
      <c r="A361" s="508" t="s">
        <v>145</v>
      </c>
      <c r="B361" s="270" t="s">
        <v>146</v>
      </c>
      <c r="C361" s="270" t="s">
        <v>147</v>
      </c>
      <c r="D361" s="270" t="s">
        <v>148</v>
      </c>
      <c r="E361" s="270" t="s">
        <v>149</v>
      </c>
      <c r="F361" s="270" t="s">
        <v>150</v>
      </c>
      <c r="G361" s="270" t="s">
        <v>151</v>
      </c>
      <c r="H361" s="270" t="s">
        <v>152</v>
      </c>
      <c r="I361" s="270" t="s">
        <v>153</v>
      </c>
      <c r="J361" s="509" t="s">
        <v>154</v>
      </c>
    </row>
    <row r="362" spans="1:10" ht="15.75">
      <c r="A362" s="884"/>
      <c r="B362" s="885"/>
      <c r="C362" s="885"/>
      <c r="D362" s="885"/>
      <c r="E362" s="885"/>
      <c r="F362" s="885"/>
      <c r="G362" s="885"/>
      <c r="H362" s="885"/>
      <c r="I362" s="885"/>
      <c r="J362" s="886"/>
    </row>
    <row r="363" spans="1:10">
      <c r="A363" s="510" t="s">
        <v>388</v>
      </c>
      <c r="B363" s="271">
        <v>0.99</v>
      </c>
      <c r="C363" s="271">
        <v>0</v>
      </c>
      <c r="D363" s="271">
        <v>0</v>
      </c>
      <c r="E363" s="271">
        <v>0</v>
      </c>
      <c r="F363" s="271">
        <v>0</v>
      </c>
      <c r="G363" s="271">
        <v>0</v>
      </c>
      <c r="H363" s="271">
        <v>0</v>
      </c>
      <c r="I363" s="271">
        <v>0</v>
      </c>
      <c r="J363" s="511">
        <v>0</v>
      </c>
    </row>
    <row r="364" spans="1:10">
      <c r="A364" s="510" t="s">
        <v>389</v>
      </c>
      <c r="B364" s="271">
        <v>0.96</v>
      </c>
      <c r="C364" s="271">
        <v>19.48</v>
      </c>
      <c r="D364" s="271">
        <v>19.48</v>
      </c>
      <c r="E364" s="271">
        <v>0</v>
      </c>
      <c r="F364" s="271">
        <v>0</v>
      </c>
      <c r="G364" s="271">
        <v>19.48</v>
      </c>
      <c r="H364" s="271">
        <v>19.48</v>
      </c>
      <c r="I364" s="271">
        <v>0</v>
      </c>
      <c r="J364" s="511">
        <v>19.48</v>
      </c>
    </row>
    <row r="365" spans="1:10">
      <c r="A365" s="510" t="s">
        <v>390</v>
      </c>
      <c r="B365" s="271">
        <v>1.01</v>
      </c>
      <c r="C365" s="271">
        <v>19.7</v>
      </c>
      <c r="D365" s="271">
        <v>19.7</v>
      </c>
      <c r="E365" s="271">
        <v>0</v>
      </c>
      <c r="F365" s="271">
        <v>0</v>
      </c>
      <c r="G365" s="271">
        <v>39.18</v>
      </c>
      <c r="H365" s="271">
        <v>39.18</v>
      </c>
      <c r="I365" s="271">
        <v>0</v>
      </c>
      <c r="J365" s="511">
        <v>39.18</v>
      </c>
    </row>
    <row r="366" spans="1:10">
      <c r="A366" s="510" t="s">
        <v>391</v>
      </c>
      <c r="B366" s="271">
        <v>0.99</v>
      </c>
      <c r="C366" s="271">
        <v>20.010000000000002</v>
      </c>
      <c r="D366" s="271">
        <v>20.010000000000002</v>
      </c>
      <c r="E366" s="271">
        <v>0</v>
      </c>
      <c r="F366" s="271">
        <v>0</v>
      </c>
      <c r="G366" s="271">
        <v>59.19</v>
      </c>
      <c r="H366" s="271">
        <v>59.19</v>
      </c>
      <c r="I366" s="271">
        <v>0</v>
      </c>
      <c r="J366" s="511">
        <v>59.19</v>
      </c>
    </row>
    <row r="367" spans="1:10">
      <c r="A367" s="510" t="s">
        <v>392</v>
      </c>
      <c r="B367" s="271">
        <v>1.01</v>
      </c>
      <c r="C367" s="271">
        <v>19.940000000000001</v>
      </c>
      <c r="D367" s="271">
        <v>19.940000000000001</v>
      </c>
      <c r="E367" s="271">
        <v>0</v>
      </c>
      <c r="F367" s="271">
        <v>0</v>
      </c>
      <c r="G367" s="271">
        <v>79.12</v>
      </c>
      <c r="H367" s="271">
        <v>79.12</v>
      </c>
      <c r="I367" s="271">
        <v>0</v>
      </c>
      <c r="J367" s="511">
        <v>79.12</v>
      </c>
    </row>
    <row r="368" spans="1:10">
      <c r="A368" s="510" t="s">
        <v>393</v>
      </c>
      <c r="B368" s="271">
        <v>0.78</v>
      </c>
      <c r="C368" s="271">
        <v>17.88</v>
      </c>
      <c r="D368" s="271">
        <v>17.88</v>
      </c>
      <c r="E368" s="271">
        <v>0</v>
      </c>
      <c r="F368" s="271">
        <v>0</v>
      </c>
      <c r="G368" s="271">
        <v>97.01</v>
      </c>
      <c r="H368" s="271">
        <v>97.01</v>
      </c>
      <c r="I368" s="271">
        <v>0</v>
      </c>
      <c r="J368" s="511">
        <v>97.01</v>
      </c>
    </row>
    <row r="369" spans="1:10">
      <c r="A369" s="510" t="s">
        <v>394</v>
      </c>
      <c r="B369" s="271">
        <v>0.78</v>
      </c>
      <c r="C369" s="271">
        <v>15.67</v>
      </c>
      <c r="D369" s="271">
        <v>15.67</v>
      </c>
      <c r="E369" s="271">
        <v>0</v>
      </c>
      <c r="F369" s="271">
        <v>0</v>
      </c>
      <c r="G369" s="271">
        <v>112.68</v>
      </c>
      <c r="H369" s="271">
        <v>112.68</v>
      </c>
      <c r="I369" s="271">
        <v>0</v>
      </c>
      <c r="J369" s="511">
        <v>112.68</v>
      </c>
    </row>
    <row r="370" spans="1:10">
      <c r="A370" s="510" t="s">
        <v>397</v>
      </c>
      <c r="B370" s="271">
        <v>0.88</v>
      </c>
      <c r="C370" s="271">
        <v>16.670000000000002</v>
      </c>
      <c r="D370" s="271">
        <v>16.670000000000002</v>
      </c>
      <c r="E370" s="271">
        <v>0</v>
      </c>
      <c r="F370" s="271">
        <v>0</v>
      </c>
      <c r="G370" s="271">
        <v>129.35</v>
      </c>
      <c r="H370" s="271">
        <v>129.35</v>
      </c>
      <c r="I370" s="271">
        <v>0</v>
      </c>
      <c r="J370" s="511">
        <v>129.35</v>
      </c>
    </row>
    <row r="371" spans="1:10">
      <c r="A371" s="510" t="s">
        <v>398</v>
      </c>
      <c r="B371" s="271">
        <v>0.85</v>
      </c>
      <c r="C371" s="271">
        <v>17.36</v>
      </c>
      <c r="D371" s="271">
        <v>17.36</v>
      </c>
      <c r="E371" s="271">
        <v>0</v>
      </c>
      <c r="F371" s="271">
        <v>0</v>
      </c>
      <c r="G371" s="271">
        <v>146.71</v>
      </c>
      <c r="H371" s="271">
        <v>146.71</v>
      </c>
      <c r="I371" s="271">
        <v>0</v>
      </c>
      <c r="J371" s="511">
        <v>146.71</v>
      </c>
    </row>
    <row r="372" spans="1:10">
      <c r="A372" s="510" t="s">
        <v>399</v>
      </c>
      <c r="B372" s="271">
        <v>0.87</v>
      </c>
      <c r="C372" s="271">
        <v>17.2</v>
      </c>
      <c r="D372" s="271">
        <v>17.2</v>
      </c>
      <c r="E372" s="271">
        <v>0</v>
      </c>
      <c r="F372" s="271">
        <v>0</v>
      </c>
      <c r="G372" s="271">
        <v>163.92</v>
      </c>
      <c r="H372" s="271">
        <v>163.92</v>
      </c>
      <c r="I372" s="271">
        <v>0</v>
      </c>
      <c r="J372" s="511">
        <v>163.92</v>
      </c>
    </row>
    <row r="373" spans="1:10">
      <c r="A373" s="510" t="s">
        <v>400</v>
      </c>
      <c r="B373" s="271">
        <v>0.87</v>
      </c>
      <c r="C373" s="271">
        <v>17.34</v>
      </c>
      <c r="D373" s="271">
        <v>17.34</v>
      </c>
      <c r="E373" s="271">
        <v>0</v>
      </c>
      <c r="F373" s="271">
        <v>0</v>
      </c>
      <c r="G373" s="271">
        <v>181.26</v>
      </c>
      <c r="H373" s="271">
        <v>181.26</v>
      </c>
      <c r="I373" s="271">
        <v>0</v>
      </c>
      <c r="J373" s="511">
        <v>181.26</v>
      </c>
    </row>
    <row r="374" spans="1:10">
      <c r="A374" s="510" t="s">
        <v>401</v>
      </c>
      <c r="B374" s="271">
        <v>0.93</v>
      </c>
      <c r="C374" s="271">
        <v>17.989999999999998</v>
      </c>
      <c r="D374" s="271">
        <v>17.989999999999998</v>
      </c>
      <c r="E374" s="271">
        <v>0</v>
      </c>
      <c r="F374" s="271">
        <v>0</v>
      </c>
      <c r="G374" s="271">
        <v>199.24</v>
      </c>
      <c r="H374" s="271">
        <v>199.24</v>
      </c>
      <c r="I374" s="271">
        <v>0</v>
      </c>
      <c r="J374" s="511">
        <v>199.24</v>
      </c>
    </row>
    <row r="375" spans="1:10">
      <c r="A375" s="510" t="s">
        <v>402</v>
      </c>
      <c r="B375" s="271">
        <v>0.48</v>
      </c>
      <c r="C375" s="271">
        <v>14.09</v>
      </c>
      <c r="D375" s="271">
        <v>14.09</v>
      </c>
      <c r="E375" s="271">
        <v>0</v>
      </c>
      <c r="F375" s="271">
        <v>0</v>
      </c>
      <c r="G375" s="271">
        <v>213.33</v>
      </c>
      <c r="H375" s="271">
        <v>213.33</v>
      </c>
      <c r="I375" s="271">
        <v>0</v>
      </c>
      <c r="J375" s="511">
        <v>213.33</v>
      </c>
    </row>
    <row r="376" spans="1:10">
      <c r="A376" s="510" t="s">
        <v>403</v>
      </c>
      <c r="B376" s="271">
        <v>0.14000000000000001</v>
      </c>
      <c r="C376" s="271">
        <v>6.21</v>
      </c>
      <c r="D376" s="271">
        <v>6.21</v>
      </c>
      <c r="E376" s="271">
        <v>0.02</v>
      </c>
      <c r="F376" s="271">
        <v>0.2</v>
      </c>
      <c r="G376" s="271">
        <v>219.54</v>
      </c>
      <c r="H376" s="271">
        <v>219.54</v>
      </c>
      <c r="I376" s="271">
        <v>0.2</v>
      </c>
      <c r="J376" s="511">
        <v>219.34</v>
      </c>
    </row>
    <row r="377" spans="1:10">
      <c r="A377" s="510" t="s">
        <v>404</v>
      </c>
      <c r="B377" s="271">
        <v>1.06</v>
      </c>
      <c r="C377" s="271">
        <v>12.02</v>
      </c>
      <c r="D377" s="271">
        <v>12.02</v>
      </c>
      <c r="E377" s="271">
        <v>0</v>
      </c>
      <c r="F377" s="271">
        <v>0.2</v>
      </c>
      <c r="G377" s="271">
        <v>231.56</v>
      </c>
      <c r="H377" s="271">
        <v>231.56</v>
      </c>
      <c r="I377" s="271">
        <v>0.4</v>
      </c>
      <c r="J377" s="511">
        <v>231.16</v>
      </c>
    </row>
    <row r="378" spans="1:10">
      <c r="A378" s="510" t="s">
        <v>556</v>
      </c>
      <c r="B378" s="271">
        <v>3.76</v>
      </c>
      <c r="C378" s="271">
        <v>25.62</v>
      </c>
      <c r="D378" s="271">
        <v>25.62</v>
      </c>
      <c r="E378" s="271">
        <v>0</v>
      </c>
      <c r="F378" s="271">
        <v>0</v>
      </c>
      <c r="G378" s="322">
        <v>257.18</v>
      </c>
      <c r="H378" s="271">
        <v>257.18</v>
      </c>
      <c r="I378" s="322">
        <v>0.4</v>
      </c>
      <c r="J378" s="512">
        <v>256.77999999999997</v>
      </c>
    </row>
    <row r="379" spans="1:10">
      <c r="A379" s="513"/>
      <c r="B379" s="371"/>
      <c r="C379" s="371"/>
      <c r="D379" s="371"/>
      <c r="E379" s="371"/>
      <c r="F379" s="371"/>
      <c r="G379" s="371"/>
      <c r="H379" s="371"/>
      <c r="I379" s="371"/>
      <c r="J379" s="514"/>
    </row>
    <row r="380" spans="1:10" ht="15.75">
      <c r="A380" s="132"/>
      <c r="B380" s="515"/>
      <c r="C380" s="515"/>
      <c r="D380" s="515"/>
      <c r="E380" s="515"/>
      <c r="F380" s="515"/>
      <c r="G380" s="371"/>
      <c r="H380" s="516" t="s">
        <v>175</v>
      </c>
      <c r="I380" s="516" t="s">
        <v>176</v>
      </c>
      <c r="J380" s="516" t="s">
        <v>39</v>
      </c>
    </row>
    <row r="381" spans="1:10" ht="15.75">
      <c r="A381" s="132"/>
      <c r="B381" s="497"/>
      <c r="C381" s="502"/>
      <c r="D381" s="502"/>
      <c r="E381" s="502"/>
      <c r="F381" s="437"/>
      <c r="G381" s="438" t="s">
        <v>177</v>
      </c>
      <c r="H381" s="442">
        <f>G378</f>
        <v>257.18</v>
      </c>
      <c r="I381" s="442">
        <f>I378</f>
        <v>0.4</v>
      </c>
      <c r="J381" s="442">
        <f>J378</f>
        <v>256.77999999999997</v>
      </c>
    </row>
    <row r="382" spans="1:10" ht="15.75">
      <c r="A382" s="132"/>
      <c r="B382" s="497"/>
      <c r="C382" s="502"/>
      <c r="D382" s="502"/>
      <c r="E382" s="502"/>
      <c r="F382" s="437"/>
      <c r="G382" s="438"/>
      <c r="H382" s="477"/>
      <c r="I382" s="477"/>
      <c r="J382" s="326"/>
    </row>
    <row r="383" spans="1:10" ht="15.75">
      <c r="A383" s="496" t="str">
        <f>'Planilha SEM Desonerado'!A105</f>
        <v>12.2.1</v>
      </c>
      <c r="B383" s="887" t="str">
        <f>'Planilha SEM Desonerado'!D105</f>
        <v>Escavacao mecanica  de mterial 1A. Categoria, proveniente de corte de subleito</v>
      </c>
      <c r="C383" s="888"/>
      <c r="D383" s="888"/>
      <c r="E383" s="888"/>
      <c r="F383" s="888"/>
      <c r="G383" s="888"/>
      <c r="H383" s="889"/>
      <c r="I383" s="442" t="str">
        <f>'Planilha SEM Desonerado'!E105</f>
        <v>m³</v>
      </c>
      <c r="J383" s="443">
        <f>H381</f>
        <v>257.18</v>
      </c>
    </row>
    <row r="384" spans="1:10" ht="15.75">
      <c r="A384" s="132"/>
      <c r="B384" s="497"/>
      <c r="C384" s="502"/>
      <c r="D384" s="502"/>
      <c r="E384" s="502"/>
      <c r="F384" s="437"/>
      <c r="G384" s="438"/>
      <c r="H384" s="477"/>
      <c r="I384" s="477"/>
      <c r="J384" s="326"/>
    </row>
    <row r="385" spans="1:10" ht="15.75">
      <c r="A385" s="323"/>
      <c r="B385" s="324"/>
      <c r="C385" s="325"/>
      <c r="D385" s="325"/>
      <c r="E385" s="325"/>
      <c r="F385" s="437"/>
      <c r="G385" s="498"/>
      <c r="H385" s="477"/>
      <c r="I385" s="477"/>
      <c r="J385" s="243"/>
    </row>
    <row r="386" spans="1:10" ht="15.75">
      <c r="A386" s="500" t="str">
        <f>'Planilha SEM Desonerado'!A106</f>
        <v>12.3</v>
      </c>
      <c r="B386" s="488" t="str">
        <f>'Planilha SEM Desonerado'!D106</f>
        <v>BOTA FORA</v>
      </c>
      <c r="C386" s="503"/>
      <c r="D386" s="503"/>
      <c r="E386" s="503"/>
      <c r="F386" s="503"/>
      <c r="G386" s="503"/>
      <c r="H386" s="503"/>
      <c r="I386" s="504"/>
      <c r="J386" s="505"/>
    </row>
    <row r="387" spans="1:10" ht="15.75">
      <c r="A387" s="132"/>
      <c r="B387" s="444"/>
      <c r="C387" s="506"/>
      <c r="D387" s="507"/>
      <c r="E387" s="507"/>
      <c r="F387" s="437"/>
      <c r="G387" s="498"/>
      <c r="H387" s="477"/>
      <c r="I387" s="477"/>
      <c r="J387" s="243"/>
    </row>
    <row r="388" spans="1:10" ht="15.75">
      <c r="A388" s="496" t="str">
        <f>'Planilha SEM Desonerado'!A107</f>
        <v>12.3.1</v>
      </c>
      <c r="B388" s="887" t="str">
        <f>'Planilha SEM Desonerado'!D107</f>
        <v xml:space="preserve">Carga e descarga mecanica de solo utilizando caminhao basculante 5,0m3 /11t e pa carregadeira sobre pneus * 105 hp * cap. 1,72m3. (bota-fora) </v>
      </c>
      <c r="C388" s="888"/>
      <c r="D388" s="888"/>
      <c r="E388" s="888"/>
      <c r="F388" s="888"/>
      <c r="G388" s="888"/>
      <c r="H388" s="889"/>
      <c r="I388" s="442" t="str">
        <f>'Planilha SEM Desonerado'!E107</f>
        <v>m³</v>
      </c>
      <c r="J388" s="443">
        <f>F391</f>
        <v>288.77999999999997</v>
      </c>
    </row>
    <row r="389" spans="1:10" ht="15.75">
      <c r="A389" s="132"/>
      <c r="B389" s="444"/>
      <c r="C389" s="506"/>
      <c r="D389" s="507"/>
      <c r="E389" s="507"/>
      <c r="F389" s="437"/>
      <c r="G389" s="498"/>
      <c r="H389" s="477"/>
      <c r="I389" s="477"/>
      <c r="J389" s="243"/>
    </row>
    <row r="390" spans="1:10" ht="31.5">
      <c r="A390" s="132"/>
      <c r="B390" s="444"/>
      <c r="C390" s="500" t="s">
        <v>65</v>
      </c>
      <c r="D390" s="567" t="s">
        <v>194</v>
      </c>
      <c r="E390" s="448" t="s">
        <v>66</v>
      </c>
      <c r="F390" s="448" t="s">
        <v>67</v>
      </c>
      <c r="G390" s="502"/>
      <c r="H390" s="477"/>
      <c r="I390" s="477"/>
      <c r="J390" s="243"/>
    </row>
    <row r="391" spans="1:10" ht="15.75">
      <c r="A391" s="132"/>
      <c r="B391" s="444"/>
      <c r="C391" s="517">
        <f>H381</f>
        <v>257.18</v>
      </c>
      <c r="D391" s="517">
        <f>-J407</f>
        <v>-26.16</v>
      </c>
      <c r="E391" s="518">
        <v>0.25</v>
      </c>
      <c r="F391" s="479">
        <f>(C391+D391)*(E391+1)</f>
        <v>288.77999999999997</v>
      </c>
      <c r="G391" s="502"/>
      <c r="H391" s="477"/>
      <c r="I391" s="477"/>
      <c r="J391" s="243"/>
    </row>
    <row r="392" spans="1:10" ht="15.75">
      <c r="A392" s="132"/>
      <c r="B392" s="444"/>
      <c r="C392" s="506"/>
      <c r="D392" s="507"/>
      <c r="E392" s="507"/>
      <c r="F392" s="437"/>
      <c r="G392" s="498"/>
      <c r="H392" s="477"/>
      <c r="I392" s="477"/>
      <c r="J392" s="243"/>
    </row>
    <row r="393" spans="1:10" ht="15.75">
      <c r="A393" s="496" t="str">
        <f>'Planilha SEM Desonerado'!A108</f>
        <v>12.3.2</v>
      </c>
      <c r="B393" s="887" t="str">
        <f>'Planilha SEM Desonerado'!D108</f>
        <v>Transporte com caminhão basculante de 18 m3, em via urbana pavimentada  m3xkm, dmt acima de 30 km(unidade: m3xkm). af_09/2016</v>
      </c>
      <c r="C393" s="888"/>
      <c r="D393" s="888"/>
      <c r="E393" s="888"/>
      <c r="F393" s="888"/>
      <c r="G393" s="888"/>
      <c r="H393" s="889"/>
      <c r="I393" s="442" t="str">
        <f>'Planilha SEM Desonerado'!E108</f>
        <v>m³x km</v>
      </c>
      <c r="J393" s="443">
        <f>E396</f>
        <v>2223.61</v>
      </c>
    </row>
    <row r="394" spans="1:10" ht="15.75">
      <c r="A394" s="132"/>
      <c r="B394" s="444"/>
      <c r="C394" s="506"/>
      <c r="D394" s="507"/>
      <c r="E394" s="507"/>
      <c r="F394" s="437"/>
      <c r="G394" s="498"/>
      <c r="H394" s="477"/>
      <c r="I394" s="477"/>
      <c r="J394" s="243"/>
    </row>
    <row r="395" spans="1:10" ht="31.5">
      <c r="A395" s="519" t="s">
        <v>178</v>
      </c>
      <c r="B395" s="444"/>
      <c r="C395" s="567" t="s">
        <v>68</v>
      </c>
      <c r="D395" s="448" t="s">
        <v>70</v>
      </c>
      <c r="E395" s="448" t="s">
        <v>69</v>
      </c>
      <c r="F395" s="437"/>
      <c r="G395" s="498"/>
      <c r="H395" s="477"/>
      <c r="I395" s="477"/>
      <c r="J395" s="243"/>
    </row>
    <row r="396" spans="1:10" ht="15.75">
      <c r="A396" s="132"/>
      <c r="B396" s="444"/>
      <c r="C396" s="520">
        <f>F391</f>
        <v>288.77999999999997</v>
      </c>
      <c r="D396" s="521">
        <v>7.7</v>
      </c>
      <c r="E396" s="479">
        <f>C396*D396</f>
        <v>2223.61</v>
      </c>
      <c r="F396" s="437"/>
      <c r="G396" s="498"/>
      <c r="H396" s="477"/>
      <c r="I396" s="477"/>
      <c r="J396" s="243"/>
    </row>
    <row r="397" spans="1:10" ht="15.75">
      <c r="A397" s="132"/>
      <c r="B397" s="444"/>
      <c r="C397" s="506"/>
      <c r="D397" s="507"/>
      <c r="E397" s="507"/>
      <c r="F397" s="437"/>
      <c r="G397" s="498"/>
      <c r="H397" s="477"/>
      <c r="I397" s="477"/>
      <c r="J397" s="243"/>
    </row>
    <row r="398" spans="1:10" ht="15.75">
      <c r="A398" s="457" t="str">
        <f>'Planilha SEM Desonerado'!A110</f>
        <v>13.0</v>
      </c>
      <c r="B398" s="548" t="str">
        <f>'Planilha SEM Desonerado'!D110</f>
        <v>PAVIMENTAÇÃO EM PARALELEPÍPEDO</v>
      </c>
      <c r="C398" s="459"/>
      <c r="D398" s="459"/>
      <c r="E398" s="459"/>
      <c r="F398" s="459"/>
      <c r="G398" s="459"/>
      <c r="H398" s="459"/>
      <c r="I398" s="459"/>
      <c r="J398" s="460"/>
    </row>
    <row r="399" spans="1:10" ht="15.75">
      <c r="A399" s="76"/>
      <c r="B399" s="444"/>
      <c r="C399" s="437"/>
      <c r="D399" s="437"/>
      <c r="E399" s="437"/>
      <c r="F399" s="534"/>
      <c r="G399" s="544"/>
      <c r="H399" s="544"/>
      <c r="I399" s="544"/>
      <c r="J399" s="244"/>
    </row>
    <row r="400" spans="1:10" ht="15.75">
      <c r="A400" s="526" t="str">
        <f>'Planilha SEM Desonerado'!A111</f>
        <v>13.1</v>
      </c>
      <c r="B400" s="881" t="str">
        <f>'Planilha SEM Desonerado'!D111</f>
        <v xml:space="preserve">Pavimento em paralelepipedo sobre colchao de areia 15 cm, rejuntado com argamassa de cimento e areia no traço 1:3 (pedras pequenas 30 a 35 pecas por m2) </v>
      </c>
      <c r="C400" s="882"/>
      <c r="D400" s="882"/>
      <c r="E400" s="882"/>
      <c r="F400" s="882"/>
      <c r="G400" s="882"/>
      <c r="H400" s="883"/>
      <c r="I400" s="442" t="str">
        <f>'Planilha SEM Desonerado'!E111</f>
        <v>m²</v>
      </c>
      <c r="J400" s="443">
        <f>E403</f>
        <v>1743.78</v>
      </c>
    </row>
    <row r="401" spans="1:10" ht="15.75">
      <c r="A401" s="75"/>
      <c r="B401" s="527"/>
      <c r="C401" s="528"/>
      <c r="D401" s="528"/>
      <c r="E401" s="528"/>
      <c r="F401" s="528"/>
      <c r="G401" s="528"/>
      <c r="H401" s="528"/>
      <c r="I401" s="529"/>
      <c r="J401" s="243"/>
    </row>
    <row r="402" spans="1:10" ht="31.5">
      <c r="A402" s="567" t="s">
        <v>28</v>
      </c>
      <c r="B402" s="500" t="s">
        <v>73</v>
      </c>
      <c r="C402" s="445" t="s">
        <v>5</v>
      </c>
      <c r="D402" s="445" t="s">
        <v>16</v>
      </c>
      <c r="E402" s="445" t="s">
        <v>29</v>
      </c>
      <c r="F402" s="528"/>
      <c r="G402" s="530"/>
      <c r="H402" s="528"/>
      <c r="I402" s="529"/>
      <c r="J402" s="243"/>
    </row>
    <row r="403" spans="1:10" ht="31.5">
      <c r="A403" s="496">
        <v>1</v>
      </c>
      <c r="B403" s="501" t="str">
        <f>B354</f>
        <v>RUA ANA FRANCISCA FERREIRA (TRECHO 01)</v>
      </c>
      <c r="C403" s="554">
        <f>C354</f>
        <v>6</v>
      </c>
      <c r="D403" s="554">
        <f>D354</f>
        <v>290.63</v>
      </c>
      <c r="E403" s="479">
        <f t="shared" ref="E403" si="10">C403*D403</f>
        <v>1743.78</v>
      </c>
      <c r="F403" s="528"/>
      <c r="G403" s="528"/>
      <c r="H403" s="528"/>
      <c r="I403" s="529"/>
      <c r="J403" s="243"/>
    </row>
    <row r="404" spans="1:10" ht="15.75">
      <c r="A404" s="132"/>
      <c r="B404" s="497"/>
      <c r="C404" s="502"/>
      <c r="D404" s="502"/>
      <c r="E404" s="502"/>
      <c r="F404" s="528"/>
      <c r="G404" s="528"/>
      <c r="H404" s="528"/>
      <c r="I404" s="529"/>
      <c r="J404" s="243"/>
    </row>
    <row r="405" spans="1:10" ht="15.75">
      <c r="A405" s="567" t="str">
        <f>'Planilha SEM Desonerado'!A112</f>
        <v>13.2</v>
      </c>
      <c r="B405" s="532" t="str">
        <f>'Planilha SEM Desonerado'!D112</f>
        <v>Meio-fio (guia)</v>
      </c>
      <c r="C405" s="533"/>
      <c r="D405" s="533"/>
      <c r="E405" s="533"/>
      <c r="F405" s="533"/>
      <c r="G405" s="534"/>
      <c r="H405" s="535"/>
      <c r="I405" s="535"/>
      <c r="J405" s="536"/>
    </row>
    <row r="406" spans="1:10" ht="15.75">
      <c r="A406" s="564"/>
      <c r="B406" s="523"/>
      <c r="C406" s="524"/>
      <c r="D406" s="524"/>
      <c r="E406" s="524"/>
      <c r="F406" s="524"/>
      <c r="G406" s="525"/>
      <c r="H406" s="477"/>
      <c r="I406" s="477"/>
      <c r="J406" s="243"/>
    </row>
    <row r="407" spans="1:10" ht="15.75">
      <c r="A407" s="526" t="str">
        <f>'Planilha SEM Desonerado'!A113</f>
        <v>13.2.1</v>
      </c>
      <c r="B407" s="881" t="str">
        <f>'Planilha SEM Desonerado'!D113</f>
        <v>Reaterro manual apiloado com soquete</v>
      </c>
      <c r="C407" s="882"/>
      <c r="D407" s="882"/>
      <c r="E407" s="882"/>
      <c r="F407" s="882"/>
      <c r="G407" s="882"/>
      <c r="H407" s="883"/>
      <c r="I407" s="442" t="str">
        <f>'Planilha SEM Desonerado'!E113</f>
        <v>m³</v>
      </c>
      <c r="J407" s="443">
        <f>H410</f>
        <v>26.16</v>
      </c>
    </row>
    <row r="408" spans="1:10" ht="15.75">
      <c r="A408" s="78"/>
      <c r="B408" s="537"/>
      <c r="C408" s="537"/>
      <c r="D408" s="537"/>
      <c r="E408" s="568"/>
      <c r="F408" s="568"/>
      <c r="G408" s="538"/>
      <c r="H408" s="538"/>
      <c r="I408" s="477"/>
      <c r="J408" s="243"/>
    </row>
    <row r="409" spans="1:10" ht="31.5">
      <c r="A409" s="564"/>
      <c r="B409" s="523"/>
      <c r="C409" s="444"/>
      <c r="D409" s="252"/>
      <c r="E409" s="445" t="s">
        <v>190</v>
      </c>
      <c r="F409" s="445" t="s">
        <v>188</v>
      </c>
      <c r="G409" s="445" t="s">
        <v>187</v>
      </c>
      <c r="H409" s="445" t="s">
        <v>189</v>
      </c>
      <c r="I409" s="477"/>
      <c r="J409" s="243"/>
    </row>
    <row r="410" spans="1:10" ht="15.75">
      <c r="A410" s="564"/>
      <c r="B410" s="890"/>
      <c r="C410" s="890"/>
      <c r="D410" s="891"/>
      <c r="E410" s="539">
        <f>C416</f>
        <v>581.26</v>
      </c>
      <c r="F410" s="540">
        <v>0.3</v>
      </c>
      <c r="G410" s="540">
        <v>0.15</v>
      </c>
      <c r="H410" s="541">
        <f>E410*F410*G410</f>
        <v>26.16</v>
      </c>
      <c r="I410" s="477"/>
      <c r="J410" s="243"/>
    </row>
    <row r="411" spans="1:10" ht="15.75">
      <c r="A411" s="564"/>
      <c r="B411" s="523"/>
      <c r="C411" s="524"/>
      <c r="D411" s="524"/>
      <c r="E411" s="524"/>
      <c r="F411" s="524"/>
      <c r="G411" s="525"/>
      <c r="H411" s="477"/>
      <c r="I411" s="477"/>
      <c r="J411" s="243"/>
    </row>
    <row r="412" spans="1:10" ht="30.75" customHeight="1">
      <c r="A412" s="526" t="str">
        <f>'Planilha SEM Desonerado'!A114</f>
        <v>13.2.2</v>
      </c>
      <c r="B412" s="881" t="str">
        <f>'Planilha SEM Desonerado'!D114</f>
        <v>Assentamento de guia (meio-fio) em trecho reto, confeccionada em concreto pré-moldado, dimensões, 100x15x13x30cm (comrpimentoXbase inferiorXbase superiorX altura), para vias urbanas (uso viário)</v>
      </c>
      <c r="C412" s="882"/>
      <c r="D412" s="882"/>
      <c r="E412" s="882"/>
      <c r="F412" s="882"/>
      <c r="G412" s="882"/>
      <c r="H412" s="883"/>
      <c r="I412" s="442" t="str">
        <f>'Planilha SEM Desonerado'!E114</f>
        <v>m</v>
      </c>
      <c r="J412" s="443">
        <f>C416</f>
        <v>581.26</v>
      </c>
    </row>
    <row r="413" spans="1:10" ht="15.75">
      <c r="A413" s="75"/>
      <c r="B413" s="542"/>
      <c r="C413" s="493"/>
      <c r="D413" s="444"/>
      <c r="E413" s="493"/>
      <c r="F413" s="493"/>
      <c r="G413" s="528"/>
      <c r="H413" s="528"/>
      <c r="I413" s="529"/>
      <c r="J413" s="243"/>
    </row>
    <row r="414" spans="1:10" ht="15.75">
      <c r="A414" s="567" t="s">
        <v>28</v>
      </c>
      <c r="B414" s="500" t="s">
        <v>73</v>
      </c>
      <c r="C414" s="445" t="s">
        <v>16</v>
      </c>
      <c r="D414" s="444"/>
      <c r="E414" s="524"/>
      <c r="F414" s="528"/>
      <c r="G414" s="528"/>
      <c r="H414" s="528"/>
      <c r="I414" s="529"/>
      <c r="J414" s="243"/>
    </row>
    <row r="415" spans="1:10" ht="31.5">
      <c r="A415" s="496">
        <v>4</v>
      </c>
      <c r="B415" s="501" t="str">
        <f>B354</f>
        <v>RUA ANA FRANCISCA FERREIRA (TRECHO 01)</v>
      </c>
      <c r="C415" s="479">
        <f>D354</f>
        <v>290.63</v>
      </c>
      <c r="D415" s="444"/>
      <c r="E415" s="502"/>
      <c r="F415" s="528"/>
      <c r="G415" s="528"/>
      <c r="H415" s="528"/>
      <c r="I415" s="529"/>
      <c r="J415" s="243"/>
    </row>
    <row r="416" spans="1:10" ht="15.75">
      <c r="A416" s="132"/>
      <c r="B416" s="506" t="s">
        <v>114</v>
      </c>
      <c r="C416" s="448">
        <f>C415*2</f>
        <v>581.26</v>
      </c>
      <c r="D416" s="444"/>
      <c r="E416" s="444"/>
      <c r="F416" s="528"/>
      <c r="G416" s="528"/>
      <c r="H416" s="528"/>
      <c r="I416" s="529"/>
      <c r="J416" s="243"/>
    </row>
    <row r="417" spans="1:10" ht="15.75">
      <c r="A417" s="132"/>
      <c r="B417" s="444"/>
      <c r="C417" s="444"/>
      <c r="D417" s="444"/>
      <c r="E417" s="444"/>
      <c r="F417" s="528"/>
      <c r="G417" s="528"/>
      <c r="H417" s="528"/>
      <c r="I417" s="529"/>
      <c r="J417" s="243"/>
    </row>
    <row r="418" spans="1:10" ht="15.75">
      <c r="A418" s="526" t="str">
        <f>'Planilha SEM Desonerado'!A115</f>
        <v>13.2.3</v>
      </c>
      <c r="B418" s="881" t="str">
        <f>'Planilha SEM Desonerado'!D115</f>
        <v>Caiação em meio fio</v>
      </c>
      <c r="C418" s="882"/>
      <c r="D418" s="882"/>
      <c r="E418" s="882"/>
      <c r="F418" s="882"/>
      <c r="G418" s="882"/>
      <c r="H418" s="883"/>
      <c r="I418" s="442" t="str">
        <f>'Planilha SEM Desonerado'!E115</f>
        <v>m²</v>
      </c>
      <c r="J418" s="443">
        <f>H421</f>
        <v>162.75</v>
      </c>
    </row>
    <row r="419" spans="1:10" ht="15.75">
      <c r="A419" s="132"/>
      <c r="B419" s="444"/>
      <c r="C419" s="444"/>
      <c r="D419" s="444"/>
      <c r="E419" s="444"/>
      <c r="F419" s="528"/>
      <c r="G419" s="528"/>
      <c r="H419" s="528"/>
      <c r="I419" s="529"/>
      <c r="J419" s="243"/>
    </row>
    <row r="420" spans="1:10" ht="31.5">
      <c r="A420" s="132"/>
      <c r="B420" s="444"/>
      <c r="C420" s="444"/>
      <c r="D420" s="444"/>
      <c r="E420" s="445" t="s">
        <v>190</v>
      </c>
      <c r="F420" s="445" t="s">
        <v>191</v>
      </c>
      <c r="G420" s="445" t="s">
        <v>192</v>
      </c>
      <c r="H420" s="445" t="s">
        <v>193</v>
      </c>
      <c r="I420" s="529"/>
      <c r="J420" s="243"/>
    </row>
    <row r="421" spans="1:10" ht="15.75">
      <c r="A421" s="132"/>
      <c r="B421" s="444"/>
      <c r="C421" s="444"/>
      <c r="D421" s="444"/>
      <c r="E421" s="539">
        <f>C416</f>
        <v>581.26</v>
      </c>
      <c r="F421" s="540">
        <v>0.15</v>
      </c>
      <c r="G421" s="540">
        <v>0.13</v>
      </c>
      <c r="H421" s="541">
        <f>E421*(F421+G421)</f>
        <v>162.75</v>
      </c>
      <c r="I421" s="529"/>
      <c r="J421" s="243"/>
    </row>
    <row r="422" spans="1:10" ht="15.75">
      <c r="A422" s="132"/>
      <c r="B422" s="444"/>
      <c r="C422" s="444"/>
      <c r="D422" s="444"/>
      <c r="E422" s="444"/>
      <c r="F422" s="528"/>
      <c r="G422" s="528"/>
      <c r="H422" s="528"/>
      <c r="I422" s="529"/>
      <c r="J422" s="243"/>
    </row>
    <row r="423" spans="1:10" ht="15.75">
      <c r="A423" s="457" t="str">
        <f>'Planilha SEM Desonerado'!A117</f>
        <v>14.0</v>
      </c>
      <c r="B423" s="549" t="str">
        <f>'Planilha SEM Desonerado'!D117</f>
        <v>SINALIZAÇÃO VIÁRIA</v>
      </c>
      <c r="C423" s="543"/>
      <c r="D423" s="459"/>
      <c r="E423" s="459"/>
      <c r="F423" s="459"/>
      <c r="G423" s="459"/>
      <c r="H423" s="459"/>
      <c r="I423" s="459"/>
      <c r="J423" s="460"/>
    </row>
    <row r="424" spans="1:10" ht="15.75">
      <c r="A424" s="77"/>
      <c r="B424" s="523"/>
      <c r="C424" s="544"/>
      <c r="D424" s="544"/>
      <c r="E424" s="544"/>
      <c r="F424" s="544"/>
      <c r="G424" s="544"/>
      <c r="H424" s="544"/>
      <c r="I424" s="544"/>
      <c r="J424" s="244"/>
    </row>
    <row r="425" spans="1:10" ht="15.75">
      <c r="A425" s="526" t="str">
        <f>'Planilha SEM Desonerado'!A118</f>
        <v>14.1</v>
      </c>
      <c r="B425" s="881" t="str">
        <f>'Planilha SEM Desonerado'!D118</f>
        <v>Sinalização de valas com placas indicativas (na via pública)</v>
      </c>
      <c r="C425" s="882"/>
      <c r="D425" s="882"/>
      <c r="E425" s="882"/>
      <c r="F425" s="882"/>
      <c r="G425" s="882"/>
      <c r="H425" s="883"/>
      <c r="I425" s="442" t="str">
        <f>'Planilha SEM Desonerado'!E118</f>
        <v>und</v>
      </c>
      <c r="J425" s="443">
        <f>C428</f>
        <v>2</v>
      </c>
    </row>
    <row r="426" spans="1:10" ht="15.75">
      <c r="A426" s="77"/>
      <c r="B426" s="523"/>
      <c r="C426" s="544"/>
      <c r="D426" s="544"/>
      <c r="E426" s="544"/>
      <c r="F426" s="544"/>
      <c r="G426" s="544"/>
      <c r="H426" s="544"/>
      <c r="I426" s="544"/>
      <c r="J426" s="244"/>
    </row>
    <row r="427" spans="1:10" ht="15.75">
      <c r="A427" s="567" t="s">
        <v>28</v>
      </c>
      <c r="B427" s="500" t="s">
        <v>73</v>
      </c>
      <c r="C427" s="445" t="s">
        <v>381</v>
      </c>
      <c r="D427" s="502"/>
      <c r="E427" s="544"/>
      <c r="F427" s="544"/>
      <c r="G427" s="544"/>
      <c r="H427" s="544"/>
      <c r="I427" s="544"/>
      <c r="J427" s="244"/>
    </row>
    <row r="428" spans="1:10" ht="31.5">
      <c r="A428" s="496">
        <v>1</v>
      </c>
      <c r="B428" s="501" t="str">
        <f>B354</f>
        <v>RUA ANA FRANCISCA FERREIRA (TRECHO 01)</v>
      </c>
      <c r="C428" s="479">
        <v>2</v>
      </c>
      <c r="D428" s="502"/>
      <c r="E428" s="544"/>
      <c r="F428" s="544"/>
      <c r="G428" s="544"/>
      <c r="H428" s="544"/>
      <c r="I428" s="544"/>
      <c r="J428" s="244"/>
    </row>
    <row r="429" spans="1:10">
      <c r="A429" s="10"/>
      <c r="B429" s="444"/>
      <c r="C429" s="444"/>
      <c r="D429" s="444"/>
      <c r="E429" s="444"/>
      <c r="F429" s="444"/>
      <c r="G429" s="444"/>
      <c r="H429" s="444"/>
      <c r="I429" s="444"/>
      <c r="J429" s="252"/>
    </row>
    <row r="430" spans="1:10" ht="15.75">
      <c r="A430" s="441" t="str">
        <f>'Planilha SEM Desonerado'!A119</f>
        <v>14.2</v>
      </c>
      <c r="B430" s="881" t="str">
        <f>'Planilha SEM Desonerado'!D119</f>
        <v xml:space="preserve">Fornecimento e implantação de placa de regulamentação em aço D = 0,60 m - película retrorrefletiva tipo I e SI </v>
      </c>
      <c r="C430" s="882"/>
      <c r="D430" s="882"/>
      <c r="E430" s="882"/>
      <c r="F430" s="882"/>
      <c r="G430" s="882"/>
      <c r="H430" s="883"/>
      <c r="I430" s="442" t="str">
        <f>'Planilha SEM Desonerado'!E119</f>
        <v>und</v>
      </c>
      <c r="J430" s="443">
        <f>E434</f>
        <v>1</v>
      </c>
    </row>
    <row r="431" spans="1:10">
      <c r="A431" s="10"/>
      <c r="B431" s="444"/>
      <c r="C431" s="444"/>
      <c r="D431" s="444"/>
      <c r="E431" s="444"/>
      <c r="F431" s="444"/>
      <c r="G431" s="444"/>
      <c r="H431" s="444"/>
      <c r="I431" s="444"/>
      <c r="J431" s="252"/>
    </row>
    <row r="432" spans="1:10" ht="15.75">
      <c r="A432" s="10"/>
      <c r="B432" s="444"/>
      <c r="C432" s="444"/>
      <c r="D432" s="445" t="s">
        <v>548</v>
      </c>
      <c r="E432" s="445" t="s">
        <v>17</v>
      </c>
      <c r="F432" s="444"/>
      <c r="G432" s="444"/>
      <c r="H432" s="444"/>
      <c r="I432" s="444"/>
      <c r="J432" s="252"/>
    </row>
    <row r="433" spans="1:10" ht="47.25">
      <c r="A433" s="10"/>
      <c r="B433" s="444"/>
      <c r="C433" s="444"/>
      <c r="D433" s="446" t="str">
        <f>B354</f>
        <v>RUA ANA FRANCISCA FERREIRA (TRECHO 01)</v>
      </c>
      <c r="E433" s="446">
        <v>1</v>
      </c>
      <c r="F433" s="444"/>
      <c r="G433" s="444"/>
      <c r="H433" s="444"/>
      <c r="I433" s="444"/>
      <c r="J433" s="252"/>
    </row>
    <row r="434" spans="1:10" ht="15.75">
      <c r="A434" s="10"/>
      <c r="B434" s="444"/>
      <c r="C434" s="444"/>
      <c r="D434" s="447" t="s">
        <v>31</v>
      </c>
      <c r="E434" s="448">
        <f>SUM(E433:E433)</f>
        <v>1</v>
      </c>
      <c r="F434" s="444"/>
      <c r="G434" s="444"/>
      <c r="H434" s="444"/>
      <c r="I434" s="444"/>
      <c r="J434" s="252"/>
    </row>
    <row r="435" spans="1:10">
      <c r="A435" s="10"/>
      <c r="B435" s="444"/>
      <c r="C435" s="444"/>
      <c r="D435" s="444"/>
      <c r="E435" s="444"/>
      <c r="F435" s="444"/>
      <c r="G435" s="444"/>
      <c r="H435" s="444"/>
      <c r="I435" s="444"/>
      <c r="J435" s="252"/>
    </row>
    <row r="436" spans="1:10" ht="15.75">
      <c r="A436" s="441" t="str">
        <f>'Planilha SEM Desonerado'!A120</f>
        <v>14.3</v>
      </c>
      <c r="B436" s="881" t="str">
        <f>'Planilha SEM Desonerado'!D120</f>
        <v>Fornecimento e implantação de suporte e travessa para placa de sinalização em madeira de lei tratada 8 x 8 cm</v>
      </c>
      <c r="C436" s="882"/>
      <c r="D436" s="882"/>
      <c r="E436" s="882"/>
      <c r="F436" s="882"/>
      <c r="G436" s="882"/>
      <c r="H436" s="883"/>
      <c r="I436" s="442" t="str">
        <f>'Planilha SEM Desonerado'!E120</f>
        <v>und</v>
      </c>
      <c r="J436" s="443">
        <f>E440</f>
        <v>1</v>
      </c>
    </row>
    <row r="437" spans="1:10">
      <c r="A437" s="10"/>
      <c r="B437" s="444"/>
      <c r="C437" s="444"/>
      <c r="D437" s="444"/>
      <c r="E437" s="444"/>
      <c r="F437" s="444"/>
      <c r="G437" s="444"/>
      <c r="H437" s="444"/>
      <c r="I437" s="444"/>
      <c r="J437" s="252"/>
    </row>
    <row r="438" spans="1:10" ht="15.75">
      <c r="A438" s="10"/>
      <c r="B438" s="444"/>
      <c r="C438" s="444"/>
      <c r="D438" s="445" t="s">
        <v>548</v>
      </c>
      <c r="E438" s="445" t="s">
        <v>17</v>
      </c>
      <c r="F438" s="444"/>
      <c r="G438" s="444"/>
      <c r="H438" s="444"/>
      <c r="I438" s="444"/>
      <c r="J438" s="252"/>
    </row>
    <row r="439" spans="1:10" ht="47.25">
      <c r="A439" s="10"/>
      <c r="B439" s="444"/>
      <c r="C439" s="444"/>
      <c r="D439" s="446" t="str">
        <f>B354</f>
        <v>RUA ANA FRANCISCA FERREIRA (TRECHO 01)</v>
      </c>
      <c r="E439" s="446">
        <v>1</v>
      </c>
      <c r="F439" s="444"/>
      <c r="G439" s="444"/>
      <c r="H439" s="444"/>
      <c r="I439" s="444"/>
      <c r="J439" s="252"/>
    </row>
    <row r="440" spans="1:10" ht="15.75">
      <c r="A440" s="10"/>
      <c r="B440" s="444"/>
      <c r="C440" s="444"/>
      <c r="D440" s="447" t="s">
        <v>31</v>
      </c>
      <c r="E440" s="448">
        <f>SUM(E439:E439)</f>
        <v>1</v>
      </c>
      <c r="F440" s="444"/>
      <c r="G440" s="444"/>
      <c r="H440" s="444"/>
      <c r="I440" s="444"/>
      <c r="J440" s="252"/>
    </row>
    <row r="441" spans="1:10">
      <c r="A441" s="10"/>
      <c r="B441" s="444"/>
      <c r="C441" s="444"/>
      <c r="D441" s="444"/>
      <c r="E441" s="444"/>
      <c r="F441" s="444"/>
      <c r="G441" s="444"/>
      <c r="H441" s="444"/>
      <c r="I441" s="444"/>
      <c r="J441" s="252"/>
    </row>
    <row r="442" spans="1:10" ht="15.75">
      <c r="A442" s="441" t="str">
        <f>'Planilha SEM Desonerado'!A121</f>
        <v>14.4</v>
      </c>
      <c r="B442" s="881" t="str">
        <f>'Planilha SEM Desonerado'!D121</f>
        <v>Placa esmaltada para identificação nr de rua, dimensões 45x25cm</v>
      </c>
      <c r="C442" s="882"/>
      <c r="D442" s="882"/>
      <c r="E442" s="882"/>
      <c r="F442" s="882"/>
      <c r="G442" s="882"/>
      <c r="H442" s="883"/>
      <c r="I442" s="442" t="str">
        <f>'Planilha SEM Desonerado'!E121</f>
        <v>und</v>
      </c>
      <c r="J442" s="443">
        <f>E446</f>
        <v>1</v>
      </c>
    </row>
    <row r="443" spans="1:10">
      <c r="A443" s="10"/>
      <c r="B443" s="444"/>
      <c r="C443" s="444"/>
      <c r="D443" s="444"/>
      <c r="E443" s="444"/>
      <c r="F443" s="444"/>
      <c r="G443" s="444"/>
      <c r="H443" s="444"/>
      <c r="I443" s="444"/>
      <c r="J443" s="252"/>
    </row>
    <row r="444" spans="1:10" ht="15.75">
      <c r="A444" s="10"/>
      <c r="B444" s="444"/>
      <c r="C444" s="444"/>
      <c r="D444" s="445" t="s">
        <v>548</v>
      </c>
      <c r="E444" s="445" t="s">
        <v>17</v>
      </c>
      <c r="F444" s="444"/>
      <c r="G444" s="444"/>
      <c r="H444" s="444"/>
      <c r="I444" s="444"/>
      <c r="J444" s="252"/>
    </row>
    <row r="445" spans="1:10" ht="47.25">
      <c r="A445" s="10"/>
      <c r="B445" s="444"/>
      <c r="C445" s="444"/>
      <c r="D445" s="446" t="str">
        <f>B354</f>
        <v>RUA ANA FRANCISCA FERREIRA (TRECHO 01)</v>
      </c>
      <c r="E445" s="446">
        <v>1</v>
      </c>
      <c r="F445" s="444"/>
      <c r="G445" s="444"/>
      <c r="H445" s="444"/>
      <c r="I445" s="444"/>
      <c r="J445" s="252"/>
    </row>
    <row r="446" spans="1:10" ht="15.75">
      <c r="A446" s="10"/>
      <c r="B446" s="444"/>
      <c r="C446" s="444"/>
      <c r="D446" s="447" t="s">
        <v>31</v>
      </c>
      <c r="E446" s="448">
        <f>SUM(E445:E445)</f>
        <v>1</v>
      </c>
      <c r="F446" s="444"/>
      <c r="G446" s="444"/>
      <c r="H446" s="444"/>
      <c r="I446" s="444"/>
      <c r="J446" s="252"/>
    </row>
    <row r="447" spans="1:10" ht="15.75">
      <c r="A447" s="10"/>
      <c r="B447" s="444"/>
      <c r="C447" s="444"/>
      <c r="D447" s="447"/>
      <c r="E447" s="448"/>
      <c r="F447" s="444"/>
      <c r="G447" s="444"/>
      <c r="H447" s="444"/>
      <c r="I447" s="444"/>
      <c r="J447" s="252"/>
    </row>
    <row r="448" spans="1:10">
      <c r="A448" s="10"/>
      <c r="B448" s="444"/>
      <c r="C448" s="444"/>
      <c r="D448" s="444"/>
      <c r="E448" s="444"/>
      <c r="F448" s="444"/>
      <c r="G448" s="444"/>
      <c r="H448" s="444"/>
      <c r="I448" s="444"/>
      <c r="J448" s="252"/>
    </row>
    <row r="449" spans="1:10">
      <c r="A449" s="10"/>
      <c r="B449" s="444"/>
      <c r="C449" s="444"/>
      <c r="D449" s="444"/>
      <c r="E449" s="444"/>
      <c r="F449" s="444"/>
      <c r="G449" s="444"/>
      <c r="H449" s="444"/>
      <c r="I449" s="444"/>
      <c r="J449" s="252"/>
    </row>
    <row r="450" spans="1:10" ht="15.75">
      <c r="A450" s="808" t="str">
        <f>'Planilha SEM Desonerado'!A124:I124</f>
        <v>RUA ANA FRANCISCA FERREIRA (TRECHO 02)</v>
      </c>
      <c r="B450" s="808"/>
      <c r="C450" s="808"/>
      <c r="D450" s="808"/>
      <c r="E450" s="808"/>
      <c r="F450" s="808"/>
      <c r="G450" s="808"/>
      <c r="H450" s="808"/>
      <c r="I450" s="808"/>
      <c r="J450" s="808"/>
    </row>
    <row r="451" spans="1:10" ht="15.75">
      <c r="A451" s="457" t="str">
        <f>'Planilha SEM Desonerado'!A125</f>
        <v>15.0</v>
      </c>
      <c r="B451" s="548" t="str">
        <f>'Planilha SEM Desonerado'!D125</f>
        <v xml:space="preserve">TERRAPLENAGEM </v>
      </c>
      <c r="C451" s="459"/>
      <c r="D451" s="459"/>
      <c r="E451" s="459"/>
      <c r="F451" s="459"/>
      <c r="G451" s="459"/>
      <c r="H451" s="459"/>
      <c r="I451" s="459"/>
      <c r="J451" s="460"/>
    </row>
    <row r="452" spans="1:10" ht="15.75">
      <c r="A452" s="487" t="str">
        <f>'Planilha SEM Desonerado'!A126</f>
        <v>15.1</v>
      </c>
      <c r="B452" s="488" t="str">
        <f>'Planilha SEM Desonerado'!D126</f>
        <v>SERVIÇOS DE TERRAPLENAGEM</v>
      </c>
      <c r="C452" s="489"/>
      <c r="D452" s="489"/>
      <c r="E452" s="489"/>
      <c r="F452" s="489"/>
      <c r="G452" s="489"/>
      <c r="H452" s="489"/>
      <c r="I452" s="490"/>
      <c r="J452" s="491"/>
    </row>
    <row r="453" spans="1:10" ht="15.75">
      <c r="A453" s="487" t="str">
        <f>'Planilha SEM Desonerado'!A127</f>
        <v>15.1.1</v>
      </c>
      <c r="B453" s="488" t="str">
        <f>'Planilha SEM Desonerado'!D127</f>
        <v xml:space="preserve">SERVIÇOS DE TOPOGRÁFIA </v>
      </c>
      <c r="C453" s="489"/>
      <c r="D453" s="489"/>
      <c r="E453" s="489"/>
      <c r="F453" s="489"/>
      <c r="G453" s="489"/>
      <c r="H453" s="489"/>
      <c r="I453" s="490"/>
      <c r="J453" s="491"/>
    </row>
    <row r="454" spans="1:10" ht="15.75">
      <c r="A454" s="467"/>
      <c r="B454" s="492"/>
      <c r="C454" s="493"/>
      <c r="D454" s="493"/>
      <c r="E454" s="493"/>
      <c r="F454" s="493"/>
      <c r="G454" s="493"/>
      <c r="H454" s="493"/>
      <c r="I454" s="494"/>
      <c r="J454" s="495"/>
    </row>
    <row r="455" spans="1:10" ht="15.75">
      <c r="A455" s="496" t="str">
        <f>'Planilha SEM Desonerado'!A128</f>
        <v>15.1.1.2</v>
      </c>
      <c r="B455" s="483" t="str">
        <f>'Planilha SEM Desonerado'!D128</f>
        <v>Serviços topográficos p/ pavimentação, inclusive nota de serviços, acompanhamento e greide</v>
      </c>
      <c r="C455" s="463"/>
      <c r="D455" s="463"/>
      <c r="E455" s="463"/>
      <c r="F455" s="463"/>
      <c r="G455" s="464"/>
      <c r="H455" s="465"/>
      <c r="I455" s="442" t="str">
        <f>'Planilha SEM Desonerado'!E128</f>
        <v>m²</v>
      </c>
      <c r="J455" s="443">
        <f>E458</f>
        <v>1760.7</v>
      </c>
    </row>
    <row r="456" spans="1:10" ht="15.75">
      <c r="A456" s="132"/>
      <c r="B456" s="497"/>
      <c r="C456" s="437"/>
      <c r="D456" s="437"/>
      <c r="E456" s="437"/>
      <c r="F456" s="437"/>
      <c r="G456" s="498"/>
      <c r="H456" s="477"/>
      <c r="I456" s="477"/>
      <c r="J456" s="243"/>
    </row>
    <row r="457" spans="1:10" ht="31.5">
      <c r="A457" s="567" t="s">
        <v>28</v>
      </c>
      <c r="B457" s="500" t="s">
        <v>73</v>
      </c>
      <c r="C457" s="445" t="s">
        <v>5</v>
      </c>
      <c r="D457" s="445" t="s">
        <v>16</v>
      </c>
      <c r="E457" s="445" t="s">
        <v>29</v>
      </c>
      <c r="F457" s="437"/>
      <c r="G457" s="498"/>
      <c r="H457" s="477"/>
      <c r="I457" s="477"/>
      <c r="J457" s="243"/>
    </row>
    <row r="458" spans="1:10" ht="31.5">
      <c r="A458" s="496">
        <v>1</v>
      </c>
      <c r="B458" s="501" t="s">
        <v>562</v>
      </c>
      <c r="C458" s="688">
        <v>6</v>
      </c>
      <c r="D458" s="479">
        <v>293.45</v>
      </c>
      <c r="E458" s="479">
        <f t="shared" ref="E458" si="11">C458*D458</f>
        <v>1760.7</v>
      </c>
      <c r="F458" s="437"/>
      <c r="G458" s="498"/>
      <c r="H458" s="477"/>
      <c r="I458" s="477"/>
      <c r="J458" s="243"/>
    </row>
    <row r="459" spans="1:10" ht="15.75">
      <c r="A459" s="132"/>
      <c r="B459" s="497"/>
      <c r="C459" s="502"/>
      <c r="D459" s="531"/>
      <c r="E459" s="531"/>
      <c r="F459" s="437"/>
      <c r="G459" s="498"/>
      <c r="H459" s="477"/>
      <c r="I459" s="477"/>
      <c r="J459" s="243"/>
    </row>
    <row r="460" spans="1:10" ht="15.75">
      <c r="A460" s="500" t="str">
        <f>'Planilha SEM Desonerado'!A129</f>
        <v>15.2</v>
      </c>
      <c r="B460" s="488" t="str">
        <f>'Planilha SEM Desonerado'!D129</f>
        <v>MOVIMENTO DE TERRA</v>
      </c>
      <c r="C460" s="503"/>
      <c r="D460" s="503"/>
      <c r="E460" s="503"/>
      <c r="F460" s="503"/>
      <c r="G460" s="503"/>
      <c r="H460" s="503"/>
      <c r="I460" s="504"/>
      <c r="J460" s="505"/>
    </row>
    <row r="461" spans="1:10" ht="15.75">
      <c r="A461" s="132"/>
      <c r="B461" s="444"/>
      <c r="C461" s="506"/>
      <c r="D461" s="507"/>
      <c r="E461" s="507"/>
      <c r="F461" s="437"/>
      <c r="G461" s="498"/>
      <c r="H461" s="477"/>
      <c r="I461" s="477"/>
      <c r="J461" s="243"/>
    </row>
    <row r="462" spans="1:10">
      <c r="A462" s="10"/>
      <c r="B462" s="444"/>
      <c r="C462" s="444"/>
      <c r="D462" s="444"/>
      <c r="E462" s="444"/>
      <c r="F462" s="444"/>
      <c r="G462" s="444"/>
      <c r="H462" s="444"/>
      <c r="I462" s="444"/>
      <c r="J462" s="252"/>
    </row>
    <row r="463" spans="1:10" ht="15.75">
      <c r="A463" s="892" t="s">
        <v>372</v>
      </c>
      <c r="B463" s="893"/>
      <c r="C463" s="893"/>
      <c r="D463" s="893"/>
      <c r="E463" s="893"/>
      <c r="F463" s="893"/>
      <c r="G463" s="893"/>
      <c r="H463" s="893"/>
      <c r="I463" s="893"/>
      <c r="J463" s="894"/>
    </row>
    <row r="464" spans="1:10" ht="15.75">
      <c r="A464" s="884" t="str">
        <f>B458</f>
        <v>RUA ANA FRANCISCA FERREIRA (TRECHO 02)</v>
      </c>
      <c r="B464" s="885"/>
      <c r="C464" s="885"/>
      <c r="D464" s="885"/>
      <c r="E464" s="885"/>
      <c r="F464" s="885"/>
      <c r="G464" s="885"/>
      <c r="H464" s="885"/>
      <c r="I464" s="885"/>
      <c r="J464" s="886"/>
    </row>
    <row r="465" spans="1:10" ht="63.75">
      <c r="A465" s="508" t="s">
        <v>145</v>
      </c>
      <c r="B465" s="270" t="s">
        <v>146</v>
      </c>
      <c r="C465" s="270" t="s">
        <v>147</v>
      </c>
      <c r="D465" s="270" t="s">
        <v>148</v>
      </c>
      <c r="E465" s="270" t="s">
        <v>149</v>
      </c>
      <c r="F465" s="270" t="s">
        <v>150</v>
      </c>
      <c r="G465" s="270" t="s">
        <v>151</v>
      </c>
      <c r="H465" s="270" t="s">
        <v>152</v>
      </c>
      <c r="I465" s="270" t="s">
        <v>153</v>
      </c>
      <c r="J465" s="509" t="s">
        <v>154</v>
      </c>
    </row>
    <row r="466" spans="1:10" ht="15.75">
      <c r="A466" s="884"/>
      <c r="B466" s="885"/>
      <c r="C466" s="885"/>
      <c r="D466" s="885"/>
      <c r="E466" s="885"/>
      <c r="F466" s="885"/>
      <c r="G466" s="885"/>
      <c r="H466" s="885"/>
      <c r="I466" s="885"/>
      <c r="J466" s="886"/>
    </row>
    <row r="467" spans="1:10">
      <c r="A467" s="510" t="s">
        <v>388</v>
      </c>
      <c r="B467" s="271">
        <v>1.3</v>
      </c>
      <c r="C467" s="271">
        <v>0</v>
      </c>
      <c r="D467" s="271">
        <v>0</v>
      </c>
      <c r="E467" s="271">
        <v>0</v>
      </c>
      <c r="F467" s="271">
        <v>0</v>
      </c>
      <c r="G467" s="271">
        <v>0</v>
      </c>
      <c r="H467" s="271">
        <v>0</v>
      </c>
      <c r="I467" s="271">
        <v>0</v>
      </c>
      <c r="J467" s="511">
        <v>0</v>
      </c>
    </row>
    <row r="468" spans="1:10">
      <c r="A468" s="510" t="s">
        <v>389</v>
      </c>
      <c r="B468" s="271">
        <v>0.74</v>
      </c>
      <c r="C468" s="271">
        <v>20.46</v>
      </c>
      <c r="D468" s="271">
        <v>20.46</v>
      </c>
      <c r="E468" s="271">
        <v>0</v>
      </c>
      <c r="F468" s="271">
        <v>0</v>
      </c>
      <c r="G468" s="271">
        <v>20.46</v>
      </c>
      <c r="H468" s="271">
        <v>20.46</v>
      </c>
      <c r="I468" s="271">
        <v>0</v>
      </c>
      <c r="J468" s="511">
        <v>20.46</v>
      </c>
    </row>
    <row r="469" spans="1:10">
      <c r="A469" s="510" t="s">
        <v>390</v>
      </c>
      <c r="B469" s="271">
        <v>0.71</v>
      </c>
      <c r="C469" s="271">
        <v>14.57</v>
      </c>
      <c r="D469" s="271">
        <v>14.57</v>
      </c>
      <c r="E469" s="271">
        <v>0</v>
      </c>
      <c r="F469" s="271">
        <v>0</v>
      </c>
      <c r="G469" s="271">
        <v>35.04</v>
      </c>
      <c r="H469" s="271">
        <v>35.04</v>
      </c>
      <c r="I469" s="271">
        <v>0</v>
      </c>
      <c r="J469" s="511">
        <v>35.04</v>
      </c>
    </row>
    <row r="470" spans="1:10">
      <c r="A470" s="510" t="s">
        <v>391</v>
      </c>
      <c r="B470" s="271">
        <v>0.77</v>
      </c>
      <c r="C470" s="271">
        <v>14.85</v>
      </c>
      <c r="D470" s="271">
        <v>14.85</v>
      </c>
      <c r="E470" s="271">
        <v>0</v>
      </c>
      <c r="F470" s="271">
        <v>0</v>
      </c>
      <c r="G470" s="271">
        <v>49.89</v>
      </c>
      <c r="H470" s="271">
        <v>49.89</v>
      </c>
      <c r="I470" s="271">
        <v>0</v>
      </c>
      <c r="J470" s="511">
        <v>49.89</v>
      </c>
    </row>
    <row r="471" spans="1:10">
      <c r="A471" s="510" t="s">
        <v>392</v>
      </c>
      <c r="B471" s="271">
        <v>0.87</v>
      </c>
      <c r="C471" s="271">
        <v>16.38</v>
      </c>
      <c r="D471" s="271">
        <v>16.38</v>
      </c>
      <c r="E471" s="271">
        <v>0</v>
      </c>
      <c r="F471" s="271">
        <v>0</v>
      </c>
      <c r="G471" s="271">
        <v>66.27</v>
      </c>
      <c r="H471" s="271">
        <v>66.27</v>
      </c>
      <c r="I471" s="271">
        <v>0</v>
      </c>
      <c r="J471" s="511">
        <v>66.27</v>
      </c>
    </row>
    <row r="472" spans="1:10">
      <c r="A472" s="510" t="s">
        <v>393</v>
      </c>
      <c r="B472" s="271">
        <v>0.8</v>
      </c>
      <c r="C472" s="271">
        <v>16.649999999999999</v>
      </c>
      <c r="D472" s="271">
        <v>16.649999999999999</v>
      </c>
      <c r="E472" s="271">
        <v>0</v>
      </c>
      <c r="F472" s="271">
        <v>0</v>
      </c>
      <c r="G472" s="271">
        <v>82.93</v>
      </c>
      <c r="H472" s="271">
        <v>82.93</v>
      </c>
      <c r="I472" s="271">
        <v>0</v>
      </c>
      <c r="J472" s="511">
        <v>82.93</v>
      </c>
    </row>
    <row r="473" spans="1:10">
      <c r="A473" s="510" t="s">
        <v>394</v>
      </c>
      <c r="B473" s="271">
        <v>0.86</v>
      </c>
      <c r="C473" s="271">
        <v>16.600000000000001</v>
      </c>
      <c r="D473" s="271">
        <v>16.600000000000001</v>
      </c>
      <c r="E473" s="271">
        <v>0</v>
      </c>
      <c r="F473" s="271">
        <v>0</v>
      </c>
      <c r="G473" s="271">
        <v>99.53</v>
      </c>
      <c r="H473" s="271">
        <v>99.53</v>
      </c>
      <c r="I473" s="271">
        <v>0</v>
      </c>
      <c r="J473" s="511">
        <v>99.53</v>
      </c>
    </row>
    <row r="474" spans="1:10">
      <c r="A474" s="510" t="s">
        <v>397</v>
      </c>
      <c r="B474" s="271">
        <v>0.79</v>
      </c>
      <c r="C474" s="271">
        <v>16.46</v>
      </c>
      <c r="D474" s="271">
        <v>16.46</v>
      </c>
      <c r="E474" s="271">
        <v>0</v>
      </c>
      <c r="F474" s="271">
        <v>0</v>
      </c>
      <c r="G474" s="271">
        <v>115.99</v>
      </c>
      <c r="H474" s="271">
        <v>115.99</v>
      </c>
      <c r="I474" s="271">
        <v>0</v>
      </c>
      <c r="J474" s="511">
        <v>115.99</v>
      </c>
    </row>
    <row r="475" spans="1:10">
      <c r="A475" s="510" t="s">
        <v>398</v>
      </c>
      <c r="B475" s="271">
        <v>0.67</v>
      </c>
      <c r="C475" s="271">
        <v>14.57</v>
      </c>
      <c r="D475" s="271">
        <v>14.57</v>
      </c>
      <c r="E475" s="271">
        <v>0</v>
      </c>
      <c r="F475" s="271">
        <v>0</v>
      </c>
      <c r="G475" s="271">
        <v>130.56</v>
      </c>
      <c r="H475" s="271">
        <v>130.56</v>
      </c>
      <c r="I475" s="271">
        <v>0</v>
      </c>
      <c r="J475" s="511">
        <v>130.56</v>
      </c>
    </row>
    <row r="476" spans="1:10">
      <c r="A476" s="510" t="s">
        <v>399</v>
      </c>
      <c r="B476" s="271">
        <v>0.76</v>
      </c>
      <c r="C476" s="271">
        <v>14.31</v>
      </c>
      <c r="D476" s="271">
        <v>14.31</v>
      </c>
      <c r="E476" s="271">
        <v>0</v>
      </c>
      <c r="F476" s="271">
        <v>0</v>
      </c>
      <c r="G476" s="271">
        <v>144.87</v>
      </c>
      <c r="H476" s="271">
        <v>144.87</v>
      </c>
      <c r="I476" s="271">
        <v>0</v>
      </c>
      <c r="J476" s="511">
        <v>144.87</v>
      </c>
    </row>
    <row r="477" spans="1:10">
      <c r="A477" s="510" t="s">
        <v>400</v>
      </c>
      <c r="B477" s="271">
        <v>0.77</v>
      </c>
      <c r="C477" s="271">
        <v>15.3</v>
      </c>
      <c r="D477" s="271">
        <v>15.3</v>
      </c>
      <c r="E477" s="271">
        <v>0</v>
      </c>
      <c r="F477" s="271">
        <v>0</v>
      </c>
      <c r="G477" s="271">
        <v>160.16999999999999</v>
      </c>
      <c r="H477" s="271">
        <v>160.16999999999999</v>
      </c>
      <c r="I477" s="271">
        <v>0</v>
      </c>
      <c r="J477" s="511">
        <v>160.16999999999999</v>
      </c>
    </row>
    <row r="478" spans="1:10">
      <c r="A478" s="510" t="s">
        <v>401</v>
      </c>
      <c r="B478" s="271">
        <v>1.08</v>
      </c>
      <c r="C478" s="271">
        <v>18.53</v>
      </c>
      <c r="D478" s="271">
        <v>18.53</v>
      </c>
      <c r="E478" s="271">
        <v>0</v>
      </c>
      <c r="F478" s="271">
        <v>0</v>
      </c>
      <c r="G478" s="271">
        <v>178.7</v>
      </c>
      <c r="H478" s="271">
        <v>178.7</v>
      </c>
      <c r="I478" s="271">
        <v>0</v>
      </c>
      <c r="J478" s="511">
        <v>178.7</v>
      </c>
    </row>
    <row r="479" spans="1:10">
      <c r="A479" s="510" t="s">
        <v>402</v>
      </c>
      <c r="B479" s="271">
        <v>0.8</v>
      </c>
      <c r="C479" s="271">
        <v>18.809999999999999</v>
      </c>
      <c r="D479" s="271">
        <v>18.809999999999999</v>
      </c>
      <c r="E479" s="271">
        <v>0</v>
      </c>
      <c r="F479" s="271">
        <v>0</v>
      </c>
      <c r="G479" s="271">
        <v>197.51</v>
      </c>
      <c r="H479" s="271">
        <v>197.51</v>
      </c>
      <c r="I479" s="271">
        <v>0</v>
      </c>
      <c r="J479" s="511">
        <v>197.51</v>
      </c>
    </row>
    <row r="480" spans="1:10">
      <c r="A480" s="510" t="s">
        <v>403</v>
      </c>
      <c r="B480" s="271">
        <v>1.04</v>
      </c>
      <c r="C480" s="271">
        <v>18.39</v>
      </c>
      <c r="D480" s="271">
        <v>18.39</v>
      </c>
      <c r="E480" s="271">
        <v>0</v>
      </c>
      <c r="F480" s="271">
        <v>0</v>
      </c>
      <c r="G480" s="271">
        <v>215.89</v>
      </c>
      <c r="H480" s="271">
        <v>215.89</v>
      </c>
      <c r="I480" s="271">
        <v>0</v>
      </c>
      <c r="J480" s="511">
        <v>215.89</v>
      </c>
    </row>
    <row r="481" spans="1:10">
      <c r="A481" s="510" t="s">
        <v>404</v>
      </c>
      <c r="B481" s="271">
        <v>1.79</v>
      </c>
      <c r="C481" s="271">
        <v>28.26</v>
      </c>
      <c r="D481" s="271">
        <v>28.26</v>
      </c>
      <c r="E481" s="271">
        <v>0</v>
      </c>
      <c r="F481" s="271">
        <v>0</v>
      </c>
      <c r="G481" s="271">
        <v>244.15</v>
      </c>
      <c r="H481" s="271">
        <v>244.15</v>
      </c>
      <c r="I481" s="271">
        <v>0</v>
      </c>
      <c r="J481" s="511">
        <v>244.15</v>
      </c>
    </row>
    <row r="482" spans="1:10">
      <c r="A482" s="510" t="s">
        <v>560</v>
      </c>
      <c r="B482" s="271">
        <v>4.5599999999999996</v>
      </c>
      <c r="C482" s="271">
        <v>42.72</v>
      </c>
      <c r="D482" s="271">
        <v>42.72</v>
      </c>
      <c r="E482" s="271">
        <v>0</v>
      </c>
      <c r="F482" s="271">
        <v>0</v>
      </c>
      <c r="G482" s="322">
        <v>286.87</v>
      </c>
      <c r="H482" s="271">
        <v>286.87</v>
      </c>
      <c r="I482" s="322">
        <v>0</v>
      </c>
      <c r="J482" s="512">
        <v>286.87</v>
      </c>
    </row>
    <row r="483" spans="1:10">
      <c r="A483" s="513"/>
      <c r="B483" s="371"/>
      <c r="C483" s="371"/>
      <c r="D483" s="371"/>
      <c r="E483" s="371"/>
      <c r="F483" s="371"/>
      <c r="G483" s="371"/>
      <c r="H483" s="371"/>
      <c r="I483" s="371"/>
      <c r="J483" s="514"/>
    </row>
    <row r="484" spans="1:10" ht="15.75">
      <c r="A484" s="132"/>
      <c r="B484" s="515"/>
      <c r="C484" s="515"/>
      <c r="D484" s="515"/>
      <c r="E484" s="515"/>
      <c r="F484" s="515"/>
      <c r="G484" s="371"/>
      <c r="H484" s="516" t="s">
        <v>175</v>
      </c>
      <c r="I484" s="516" t="s">
        <v>176</v>
      </c>
      <c r="J484" s="516" t="s">
        <v>39</v>
      </c>
    </row>
    <row r="485" spans="1:10" ht="15.75">
      <c r="A485" s="132"/>
      <c r="B485" s="497"/>
      <c r="C485" s="502"/>
      <c r="D485" s="502"/>
      <c r="E485" s="502"/>
      <c r="F485" s="437"/>
      <c r="G485" s="438" t="s">
        <v>177</v>
      </c>
      <c r="H485" s="442">
        <f>G482</f>
        <v>286.87</v>
      </c>
      <c r="I485" s="442">
        <f>I482</f>
        <v>0</v>
      </c>
      <c r="J485" s="442">
        <f>J482</f>
        <v>286.87</v>
      </c>
    </row>
    <row r="486" spans="1:10" ht="15.75">
      <c r="A486" s="132"/>
      <c r="B486" s="497"/>
      <c r="C486" s="502"/>
      <c r="D486" s="502"/>
      <c r="E486" s="502"/>
      <c r="F486" s="437"/>
      <c r="G486" s="438"/>
      <c r="H486" s="477"/>
      <c r="I486" s="477"/>
      <c r="J486" s="326"/>
    </row>
    <row r="487" spans="1:10" ht="15.75">
      <c r="A487" s="496" t="str">
        <f>'Planilha SEM Desonerado'!A130</f>
        <v>15.2.1</v>
      </c>
      <c r="B487" s="887" t="str">
        <f>'Planilha SEM Desonerado'!D130</f>
        <v>Escavacao mecanica  de mterial 1A. Categoria, proveniente de corte de subleito</v>
      </c>
      <c r="C487" s="888"/>
      <c r="D487" s="888"/>
      <c r="E487" s="888"/>
      <c r="F487" s="888"/>
      <c r="G487" s="888"/>
      <c r="H487" s="889"/>
      <c r="I487" s="442" t="str">
        <f>'Planilha SEM Desonerado'!E130</f>
        <v>m³</v>
      </c>
      <c r="J487" s="443">
        <f>H485</f>
        <v>286.87</v>
      </c>
    </row>
    <row r="488" spans="1:10" ht="15.75">
      <c r="A488" s="132"/>
      <c r="B488" s="497"/>
      <c r="C488" s="502"/>
      <c r="D488" s="502"/>
      <c r="E488" s="502"/>
      <c r="F488" s="437"/>
      <c r="G488" s="438"/>
      <c r="H488" s="477"/>
      <c r="I488" s="477"/>
      <c r="J488" s="326"/>
    </row>
    <row r="489" spans="1:10" ht="15.75">
      <c r="A489" s="323"/>
      <c r="B489" s="324"/>
      <c r="C489" s="325"/>
      <c r="D489" s="325"/>
      <c r="E489" s="325"/>
      <c r="F489" s="437"/>
      <c r="G489" s="498"/>
      <c r="H489" s="477"/>
      <c r="I489" s="477"/>
      <c r="J489" s="243"/>
    </row>
    <row r="490" spans="1:10" ht="15.75">
      <c r="A490" s="500" t="str">
        <f>'Planilha SEM Desonerado'!A131</f>
        <v>15.3</v>
      </c>
      <c r="B490" s="488" t="str">
        <f>'Planilha SEM Desonerado'!D131</f>
        <v>BOTA FORA</v>
      </c>
      <c r="C490" s="503"/>
      <c r="D490" s="503"/>
      <c r="E490" s="503"/>
      <c r="F490" s="503"/>
      <c r="G490" s="503"/>
      <c r="H490" s="503"/>
      <c r="I490" s="504"/>
      <c r="J490" s="505"/>
    </row>
    <row r="491" spans="1:10" ht="15.75">
      <c r="A491" s="132"/>
      <c r="B491" s="444"/>
      <c r="C491" s="506"/>
      <c r="D491" s="507"/>
      <c r="E491" s="507"/>
      <c r="F491" s="437"/>
      <c r="G491" s="498"/>
      <c r="H491" s="477"/>
      <c r="I491" s="477"/>
      <c r="J491" s="243"/>
    </row>
    <row r="492" spans="1:10" ht="15.75">
      <c r="A492" s="496" t="str">
        <f>'Planilha SEM Desonerado'!A132</f>
        <v>15.3.1</v>
      </c>
      <c r="B492" s="887" t="str">
        <f>'Planilha SEM Desonerado'!D132</f>
        <v xml:space="preserve">Carga e descarga mecanica de solo utilizando caminhao basculante 5,0m3 /11t e pa carregadeira sobre pneus * 105 hp * cap. 1,72m3. (bota-fora) </v>
      </c>
      <c r="C492" s="888"/>
      <c r="D492" s="888"/>
      <c r="E492" s="888"/>
      <c r="F492" s="888"/>
      <c r="G492" s="888"/>
      <c r="H492" s="889"/>
      <c r="I492" s="442" t="str">
        <f>'Planilha SEM Desonerado'!E132</f>
        <v>m³</v>
      </c>
      <c r="J492" s="443">
        <f>F495</f>
        <v>325.58</v>
      </c>
    </row>
    <row r="493" spans="1:10" ht="15.75">
      <c r="A493" s="132"/>
      <c r="B493" s="444"/>
      <c r="C493" s="506"/>
      <c r="D493" s="507"/>
      <c r="E493" s="507"/>
      <c r="F493" s="437"/>
      <c r="G493" s="498"/>
      <c r="H493" s="477"/>
      <c r="I493" s="477"/>
      <c r="J493" s="243"/>
    </row>
    <row r="494" spans="1:10" ht="31.5">
      <c r="A494" s="132"/>
      <c r="B494" s="444"/>
      <c r="C494" s="500" t="s">
        <v>65</v>
      </c>
      <c r="D494" s="567" t="s">
        <v>194</v>
      </c>
      <c r="E494" s="448" t="s">
        <v>66</v>
      </c>
      <c r="F494" s="448" t="s">
        <v>67</v>
      </c>
      <c r="G494" s="502"/>
      <c r="H494" s="477"/>
      <c r="I494" s="477"/>
      <c r="J494" s="243"/>
    </row>
    <row r="495" spans="1:10" ht="15.75">
      <c r="A495" s="132"/>
      <c r="B495" s="444"/>
      <c r="C495" s="517">
        <f>H485</f>
        <v>286.87</v>
      </c>
      <c r="D495" s="517">
        <f>-J511</f>
        <v>-26.41</v>
      </c>
      <c r="E495" s="518">
        <v>0.25</v>
      </c>
      <c r="F495" s="479">
        <f>(C495+D495)*(E495+1)</f>
        <v>325.58</v>
      </c>
      <c r="G495" s="502"/>
      <c r="H495" s="477"/>
      <c r="I495" s="477"/>
      <c r="J495" s="243"/>
    </row>
    <row r="496" spans="1:10" ht="15.75">
      <c r="A496" s="132"/>
      <c r="B496" s="444"/>
      <c r="C496" s="506"/>
      <c r="D496" s="507"/>
      <c r="E496" s="507"/>
      <c r="F496" s="437"/>
      <c r="G496" s="498"/>
      <c r="H496" s="477"/>
      <c r="I496" s="477"/>
      <c r="J496" s="243"/>
    </row>
    <row r="497" spans="1:10" ht="15.75">
      <c r="A497" s="496" t="str">
        <f>'Planilha SEM Desonerado'!A133</f>
        <v>15.3.2</v>
      </c>
      <c r="B497" s="887" t="str">
        <f>'Planilha SEM Desonerado'!D133</f>
        <v>Transporte com caminhão basculante de 18 m3, em via urbana pavimentada  m3xkm, dmt acima de 30 km(unidade: m3xkm). af_09/2016</v>
      </c>
      <c r="C497" s="888"/>
      <c r="D497" s="888"/>
      <c r="E497" s="888"/>
      <c r="F497" s="888"/>
      <c r="G497" s="888"/>
      <c r="H497" s="889"/>
      <c r="I497" s="442" t="str">
        <f>'Planilha SEM Desonerado'!E133</f>
        <v>m³x km</v>
      </c>
      <c r="J497" s="443">
        <f>E500</f>
        <v>2506.9699999999998</v>
      </c>
    </row>
    <row r="498" spans="1:10" ht="15.75">
      <c r="A498" s="132"/>
      <c r="B498" s="444"/>
      <c r="C498" s="506"/>
      <c r="D498" s="507"/>
      <c r="E498" s="507"/>
      <c r="F498" s="437"/>
      <c r="G498" s="498"/>
      <c r="H498" s="477"/>
      <c r="I498" s="477"/>
      <c r="J498" s="243"/>
    </row>
    <row r="499" spans="1:10" ht="31.5">
      <c r="A499" s="519" t="s">
        <v>178</v>
      </c>
      <c r="B499" s="444"/>
      <c r="C499" s="567" t="s">
        <v>68</v>
      </c>
      <c r="D499" s="448" t="s">
        <v>70</v>
      </c>
      <c r="E499" s="448" t="s">
        <v>69</v>
      </c>
      <c r="F499" s="437"/>
      <c r="G499" s="498"/>
      <c r="H499" s="477"/>
      <c r="I499" s="477"/>
      <c r="J499" s="243"/>
    </row>
    <row r="500" spans="1:10" ht="15.75">
      <c r="A500" s="132"/>
      <c r="B500" s="444"/>
      <c r="C500" s="520">
        <f>F495</f>
        <v>325.58</v>
      </c>
      <c r="D500" s="521">
        <v>7.7</v>
      </c>
      <c r="E500" s="479">
        <f>C500*D500</f>
        <v>2506.9699999999998</v>
      </c>
      <c r="F500" s="437"/>
      <c r="G500" s="498"/>
      <c r="H500" s="477"/>
      <c r="I500" s="477"/>
      <c r="J500" s="243"/>
    </row>
    <row r="501" spans="1:10" ht="15.75">
      <c r="A501" s="132"/>
      <c r="B501" s="444"/>
      <c r="C501" s="506"/>
      <c r="D501" s="507"/>
      <c r="E501" s="507"/>
      <c r="F501" s="437"/>
      <c r="G501" s="498"/>
      <c r="H501" s="477"/>
      <c r="I501" s="477"/>
      <c r="J501" s="243"/>
    </row>
    <row r="502" spans="1:10" ht="15.75">
      <c r="A502" s="457" t="str">
        <f>'Planilha SEM Desonerado'!A135</f>
        <v>16.0</v>
      </c>
      <c r="B502" s="548" t="str">
        <f>'Planilha SEM Desonerado'!D135</f>
        <v>PAVIMENTAÇÃO EM PARALELEPÍPEDO</v>
      </c>
      <c r="C502" s="459"/>
      <c r="D502" s="459"/>
      <c r="E502" s="459"/>
      <c r="F502" s="459"/>
      <c r="G502" s="459"/>
      <c r="H502" s="459"/>
      <c r="I502" s="459"/>
      <c r="J502" s="460"/>
    </row>
    <row r="503" spans="1:10" ht="15.75">
      <c r="A503" s="76"/>
      <c r="B503" s="444"/>
      <c r="C503" s="437"/>
      <c r="D503" s="437"/>
      <c r="E503" s="437"/>
      <c r="F503" s="534"/>
      <c r="G503" s="544"/>
      <c r="H503" s="544"/>
      <c r="I503" s="544"/>
      <c r="J503" s="244"/>
    </row>
    <row r="504" spans="1:10" ht="15.75">
      <c r="A504" s="526" t="str">
        <f>'Planilha SEM Desonerado'!A136</f>
        <v>16.1</v>
      </c>
      <c r="B504" s="881" t="str">
        <f>'Planilha SEM Desonerado'!D136</f>
        <v xml:space="preserve">Pavimento em paralelepipedo sobre colchao de areia 15 cm, rejuntado com argamassa de cimento e areia no traço 1:3 (pedras pequenas 30 a 35 pecas por m2) </v>
      </c>
      <c r="C504" s="882"/>
      <c r="D504" s="882"/>
      <c r="E504" s="882"/>
      <c r="F504" s="882"/>
      <c r="G504" s="882"/>
      <c r="H504" s="883"/>
      <c r="I504" s="442" t="str">
        <f>'Planilha SEM Desonerado'!E136</f>
        <v>m²</v>
      </c>
      <c r="J504" s="443">
        <f>E507</f>
        <v>1760.7</v>
      </c>
    </row>
    <row r="505" spans="1:10" ht="15.75">
      <c r="A505" s="75"/>
      <c r="B505" s="527"/>
      <c r="C505" s="528"/>
      <c r="D505" s="528"/>
      <c r="E505" s="528"/>
      <c r="F505" s="528"/>
      <c r="G505" s="528"/>
      <c r="H505" s="528"/>
      <c r="I505" s="529"/>
      <c r="J505" s="243"/>
    </row>
    <row r="506" spans="1:10" ht="31.5">
      <c r="A506" s="567" t="s">
        <v>28</v>
      </c>
      <c r="B506" s="500" t="s">
        <v>73</v>
      </c>
      <c r="C506" s="445" t="s">
        <v>5</v>
      </c>
      <c r="D506" s="445" t="s">
        <v>16</v>
      </c>
      <c r="E506" s="445" t="s">
        <v>29</v>
      </c>
      <c r="F506" s="528"/>
      <c r="G506" s="530"/>
      <c r="H506" s="528"/>
      <c r="I506" s="529"/>
      <c r="J506" s="243"/>
    </row>
    <row r="507" spans="1:10" ht="31.5">
      <c r="A507" s="496">
        <v>1</v>
      </c>
      <c r="B507" s="501" t="str">
        <f>B458</f>
        <v>RUA ANA FRANCISCA FERREIRA (TRECHO 02)</v>
      </c>
      <c r="C507" s="554">
        <f>C458</f>
        <v>6</v>
      </c>
      <c r="D507" s="554">
        <f>D458</f>
        <v>293.45</v>
      </c>
      <c r="E507" s="479">
        <f t="shared" ref="E507" si="12">C507*D507</f>
        <v>1760.7</v>
      </c>
      <c r="F507" s="528"/>
      <c r="G507" s="528"/>
      <c r="H507" s="528"/>
      <c r="I507" s="529"/>
      <c r="J507" s="243"/>
    </row>
    <row r="508" spans="1:10" ht="15.75">
      <c r="A508" s="132"/>
      <c r="B508" s="497"/>
      <c r="C508" s="502"/>
      <c r="D508" s="502"/>
      <c r="E508" s="502"/>
      <c r="F508" s="528"/>
      <c r="G508" s="528"/>
      <c r="H508" s="528"/>
      <c r="I508" s="529"/>
      <c r="J508" s="243"/>
    </row>
    <row r="509" spans="1:10" ht="15.75">
      <c r="A509" s="567" t="str">
        <f>'Planilha SEM Desonerado'!A137</f>
        <v>16.2</v>
      </c>
      <c r="B509" s="532" t="str">
        <f>'Planilha SEM Desonerado'!D137</f>
        <v>Meio-fio (guia)</v>
      </c>
      <c r="C509" s="533"/>
      <c r="D509" s="533"/>
      <c r="E509" s="533"/>
      <c r="F509" s="533"/>
      <c r="G509" s="534"/>
      <c r="H509" s="535"/>
      <c r="I509" s="535"/>
      <c r="J509" s="536"/>
    </row>
    <row r="510" spans="1:10" ht="15.75">
      <c r="A510" s="564"/>
      <c r="B510" s="523"/>
      <c r="C510" s="524"/>
      <c r="D510" s="524"/>
      <c r="E510" s="524"/>
      <c r="F510" s="524"/>
      <c r="G510" s="525"/>
      <c r="H510" s="477"/>
      <c r="I510" s="477"/>
      <c r="J510" s="243"/>
    </row>
    <row r="511" spans="1:10" ht="15.75">
      <c r="A511" s="526" t="str">
        <f>'Planilha SEM Desonerado'!A138</f>
        <v>16.2.1</v>
      </c>
      <c r="B511" s="881" t="str">
        <f>'Planilha SEM Desonerado'!D138</f>
        <v>Reaterro manual apiloado com soquete</v>
      </c>
      <c r="C511" s="882"/>
      <c r="D511" s="882"/>
      <c r="E511" s="882"/>
      <c r="F511" s="882"/>
      <c r="G511" s="882"/>
      <c r="H511" s="883"/>
      <c r="I511" s="442" t="str">
        <f>'Planilha SEM Desonerado'!E138</f>
        <v>m³</v>
      </c>
      <c r="J511" s="443">
        <f>H514</f>
        <v>26.41</v>
      </c>
    </row>
    <row r="512" spans="1:10" ht="15.75">
      <c r="A512" s="78"/>
      <c r="B512" s="537"/>
      <c r="C512" s="537"/>
      <c r="D512" s="537"/>
      <c r="E512" s="568"/>
      <c r="F512" s="568"/>
      <c r="G512" s="538"/>
      <c r="H512" s="538"/>
      <c r="I512" s="477"/>
      <c r="J512" s="243"/>
    </row>
    <row r="513" spans="1:10" ht="31.5">
      <c r="A513" s="564"/>
      <c r="B513" s="523"/>
      <c r="C513" s="444"/>
      <c r="D513" s="252"/>
      <c r="E513" s="445" t="s">
        <v>190</v>
      </c>
      <c r="F513" s="445" t="s">
        <v>188</v>
      </c>
      <c r="G513" s="445" t="s">
        <v>187</v>
      </c>
      <c r="H513" s="445" t="s">
        <v>189</v>
      </c>
      <c r="I513" s="477"/>
      <c r="J513" s="243"/>
    </row>
    <row r="514" spans="1:10" ht="15.75">
      <c r="A514" s="564"/>
      <c r="B514" s="890"/>
      <c r="C514" s="890"/>
      <c r="D514" s="891"/>
      <c r="E514" s="539">
        <f>C520</f>
        <v>586.9</v>
      </c>
      <c r="F514" s="540">
        <v>0.3</v>
      </c>
      <c r="G514" s="540">
        <v>0.15</v>
      </c>
      <c r="H514" s="541">
        <f>E514*F514*G514</f>
        <v>26.41</v>
      </c>
      <c r="I514" s="477"/>
      <c r="J514" s="243"/>
    </row>
    <row r="515" spans="1:10" ht="15.75">
      <c r="A515" s="564"/>
      <c r="B515" s="523"/>
      <c r="C515" s="524"/>
      <c r="D515" s="524"/>
      <c r="E515" s="524"/>
      <c r="F515" s="524"/>
      <c r="G515" s="525"/>
      <c r="H515" s="477"/>
      <c r="I515" s="477"/>
      <c r="J515" s="243"/>
    </row>
    <row r="516" spans="1:10" ht="30" customHeight="1">
      <c r="A516" s="526" t="str">
        <f>'Planilha SEM Desonerado'!A139</f>
        <v>16.2.2</v>
      </c>
      <c r="B516" s="881" t="str">
        <f>'Planilha SEM Desonerado'!D139</f>
        <v>Assentamento de guia (meio-fio) em trecho reto, confeccionada em concreto pré-moldado, dimensões, 100x15x13x30cm (comrpimentoXbase inferiorXbase superiorX altura), para vias urbanas (uso viário)</v>
      </c>
      <c r="C516" s="882"/>
      <c r="D516" s="882"/>
      <c r="E516" s="882"/>
      <c r="F516" s="882"/>
      <c r="G516" s="882"/>
      <c r="H516" s="883"/>
      <c r="I516" s="442" t="str">
        <f>'Planilha SEM Desonerado'!E139</f>
        <v>m</v>
      </c>
      <c r="J516" s="443">
        <f>C520</f>
        <v>586.9</v>
      </c>
    </row>
    <row r="517" spans="1:10" ht="15.75">
      <c r="A517" s="75"/>
      <c r="B517" s="542"/>
      <c r="C517" s="493"/>
      <c r="D517" s="444"/>
      <c r="E517" s="493"/>
      <c r="F517" s="493"/>
      <c r="G517" s="528"/>
      <c r="H517" s="528"/>
      <c r="I517" s="529"/>
      <c r="J517" s="243"/>
    </row>
    <row r="518" spans="1:10" ht="15.75">
      <c r="A518" s="567" t="s">
        <v>28</v>
      </c>
      <c r="B518" s="500" t="s">
        <v>73</v>
      </c>
      <c r="C518" s="445" t="s">
        <v>16</v>
      </c>
      <c r="D518" s="444"/>
      <c r="E518" s="524"/>
      <c r="F518" s="528"/>
      <c r="G518" s="528"/>
      <c r="H518" s="528"/>
      <c r="I518" s="529"/>
      <c r="J518" s="243"/>
    </row>
    <row r="519" spans="1:10" ht="31.5">
      <c r="A519" s="496">
        <v>4</v>
      </c>
      <c r="B519" s="501" t="str">
        <f>B458</f>
        <v>RUA ANA FRANCISCA FERREIRA (TRECHO 02)</v>
      </c>
      <c r="C519" s="479">
        <f>D458</f>
        <v>293.45</v>
      </c>
      <c r="D519" s="444"/>
      <c r="E519" s="502"/>
      <c r="F519" s="528"/>
      <c r="G519" s="528"/>
      <c r="H519" s="528"/>
      <c r="I519" s="529"/>
      <c r="J519" s="243"/>
    </row>
    <row r="520" spans="1:10" ht="15.75">
      <c r="A520" s="132"/>
      <c r="B520" s="506" t="s">
        <v>114</v>
      </c>
      <c r="C520" s="448">
        <f>C519*2</f>
        <v>586.9</v>
      </c>
      <c r="D520" s="444"/>
      <c r="E520" s="444"/>
      <c r="F520" s="528"/>
      <c r="G520" s="528"/>
      <c r="H520" s="528"/>
      <c r="I520" s="529"/>
      <c r="J520" s="243"/>
    </row>
    <row r="521" spans="1:10" ht="15.75">
      <c r="A521" s="132"/>
      <c r="B521" s="444"/>
      <c r="C521" s="444"/>
      <c r="D521" s="444"/>
      <c r="E521" s="444"/>
      <c r="F521" s="528"/>
      <c r="G521" s="528"/>
      <c r="H521" s="528"/>
      <c r="I521" s="529"/>
      <c r="J521" s="243"/>
    </row>
    <row r="522" spans="1:10" ht="15.75">
      <c r="A522" s="526" t="str">
        <f>'Planilha SEM Desonerado'!A140</f>
        <v>16.2.3</v>
      </c>
      <c r="B522" s="881" t="str">
        <f>'Planilha SEM Desonerado'!D140</f>
        <v>Caiação em meio fio</v>
      </c>
      <c r="C522" s="882"/>
      <c r="D522" s="882"/>
      <c r="E522" s="882"/>
      <c r="F522" s="882"/>
      <c r="G522" s="882"/>
      <c r="H522" s="883"/>
      <c r="I522" s="442" t="str">
        <f>'Planilha SEM Desonerado'!E140</f>
        <v>m²</v>
      </c>
      <c r="J522" s="443">
        <f>H525</f>
        <v>164.33</v>
      </c>
    </row>
    <row r="523" spans="1:10" ht="15.75">
      <c r="A523" s="132"/>
      <c r="B523" s="444"/>
      <c r="C523" s="444"/>
      <c r="D523" s="444"/>
      <c r="E523" s="444"/>
      <c r="F523" s="528"/>
      <c r="G523" s="528"/>
      <c r="H523" s="528"/>
      <c r="I523" s="529"/>
      <c r="J523" s="243"/>
    </row>
    <row r="524" spans="1:10" ht="31.5">
      <c r="A524" s="132"/>
      <c r="B524" s="444"/>
      <c r="C524" s="444"/>
      <c r="D524" s="444"/>
      <c r="E524" s="445" t="s">
        <v>190</v>
      </c>
      <c r="F524" s="445" t="s">
        <v>191</v>
      </c>
      <c r="G524" s="445" t="s">
        <v>192</v>
      </c>
      <c r="H524" s="445" t="s">
        <v>193</v>
      </c>
      <c r="I524" s="529"/>
      <c r="J524" s="243"/>
    </row>
    <row r="525" spans="1:10" ht="15.75">
      <c r="A525" s="132"/>
      <c r="B525" s="444"/>
      <c r="C525" s="444"/>
      <c r="D525" s="444"/>
      <c r="E525" s="539">
        <f>C520</f>
        <v>586.9</v>
      </c>
      <c r="F525" s="540">
        <v>0.15</v>
      </c>
      <c r="G525" s="540">
        <v>0.13</v>
      </c>
      <c r="H525" s="541">
        <f>E525*(F525+G525)</f>
        <v>164.33</v>
      </c>
      <c r="I525" s="529"/>
      <c r="J525" s="243"/>
    </row>
    <row r="526" spans="1:10" ht="15.75">
      <c r="A526" s="132"/>
      <c r="B526" s="444"/>
      <c r="C526" s="444"/>
      <c r="D526" s="444"/>
      <c r="E526" s="444"/>
      <c r="F526" s="528"/>
      <c r="G526" s="528"/>
      <c r="H526" s="528"/>
      <c r="I526" s="529"/>
      <c r="J526" s="243"/>
    </row>
    <row r="527" spans="1:10" ht="15.75">
      <c r="A527" s="457" t="str">
        <f>'Planilha SEM Desonerado'!A142</f>
        <v>17.0</v>
      </c>
      <c r="B527" s="549" t="str">
        <f>'Planilha SEM Desonerado'!D142</f>
        <v>SINALIZAÇÃO VIÁRIA</v>
      </c>
      <c r="C527" s="543"/>
      <c r="D527" s="459"/>
      <c r="E527" s="459"/>
      <c r="F527" s="459"/>
      <c r="G527" s="459"/>
      <c r="H527" s="459"/>
      <c r="I527" s="459"/>
      <c r="J527" s="460"/>
    </row>
    <row r="528" spans="1:10" ht="15.75">
      <c r="A528" s="77"/>
      <c r="B528" s="523"/>
      <c r="C528" s="544"/>
      <c r="D528" s="544"/>
      <c r="E528" s="544"/>
      <c r="F528" s="544"/>
      <c r="G528" s="544"/>
      <c r="H528" s="544"/>
      <c r="I528" s="544"/>
      <c r="J528" s="244"/>
    </row>
    <row r="529" spans="1:10" ht="15.75">
      <c r="A529" s="526" t="str">
        <f>'Planilha SEM Desonerado'!A143</f>
        <v>17.1</v>
      </c>
      <c r="B529" s="881" t="str">
        <f>'Planilha SEM Desonerado'!D143</f>
        <v>Sinalização de valas com placas indicativas (na via pública)</v>
      </c>
      <c r="C529" s="882"/>
      <c r="D529" s="882"/>
      <c r="E529" s="882"/>
      <c r="F529" s="882"/>
      <c r="G529" s="882"/>
      <c r="H529" s="883"/>
      <c r="I529" s="442" t="str">
        <f>'Planilha SEM Desonerado'!E143</f>
        <v>und</v>
      </c>
      <c r="J529" s="443">
        <f>C532</f>
        <v>2</v>
      </c>
    </row>
    <row r="530" spans="1:10" ht="15.75">
      <c r="A530" s="77"/>
      <c r="B530" s="523"/>
      <c r="C530" s="544"/>
      <c r="D530" s="544"/>
      <c r="E530" s="544"/>
      <c r="F530" s="544"/>
      <c r="G530" s="544"/>
      <c r="H530" s="544"/>
      <c r="I530" s="544"/>
      <c r="J530" s="244"/>
    </row>
    <row r="531" spans="1:10" ht="15.75">
      <c r="A531" s="567" t="s">
        <v>28</v>
      </c>
      <c r="B531" s="500" t="s">
        <v>73</v>
      </c>
      <c r="C531" s="445" t="s">
        <v>381</v>
      </c>
      <c r="D531" s="502"/>
      <c r="E531" s="544"/>
      <c r="F531" s="544"/>
      <c r="G531" s="544"/>
      <c r="H531" s="544"/>
      <c r="I531" s="544"/>
      <c r="J531" s="244"/>
    </row>
    <row r="532" spans="1:10" ht="31.5">
      <c r="A532" s="496">
        <v>1</v>
      </c>
      <c r="B532" s="501" t="str">
        <f>B458</f>
        <v>RUA ANA FRANCISCA FERREIRA (TRECHO 02)</v>
      </c>
      <c r="C532" s="479">
        <v>2</v>
      </c>
      <c r="D532" s="502"/>
      <c r="E532" s="544"/>
      <c r="F532" s="544"/>
      <c r="G532" s="544"/>
      <c r="H532" s="544"/>
      <c r="I532" s="544"/>
      <c r="J532" s="244"/>
    </row>
    <row r="533" spans="1:10">
      <c r="A533" s="10"/>
      <c r="B533" s="444"/>
      <c r="C533" s="444"/>
      <c r="D533" s="444"/>
      <c r="E533" s="444"/>
      <c r="F533" s="444"/>
      <c r="G533" s="444"/>
      <c r="H533" s="444"/>
      <c r="I533" s="444"/>
      <c r="J533" s="252"/>
    </row>
    <row r="534" spans="1:10" ht="15.75">
      <c r="A534" s="441" t="str">
        <f>'Planilha SEM Desonerado'!A144</f>
        <v>17.2</v>
      </c>
      <c r="B534" s="881" t="str">
        <f>'Planilha SEM Desonerado'!D144</f>
        <v xml:space="preserve">Fornecimento e implantação de placa de regulamentação em aço D = 0,60 m - película retrorrefletiva tipo I e SI </v>
      </c>
      <c r="C534" s="882"/>
      <c r="D534" s="882"/>
      <c r="E534" s="882"/>
      <c r="F534" s="882"/>
      <c r="G534" s="882"/>
      <c r="H534" s="883"/>
      <c r="I534" s="442" t="str">
        <f>'Planilha SEM Desonerado'!E144</f>
        <v>und</v>
      </c>
      <c r="J534" s="443">
        <f>E538</f>
        <v>1</v>
      </c>
    </row>
    <row r="535" spans="1:10">
      <c r="A535" s="10"/>
      <c r="B535" s="444"/>
      <c r="C535" s="444"/>
      <c r="D535" s="444"/>
      <c r="E535" s="444"/>
      <c r="F535" s="444"/>
      <c r="G535" s="444"/>
      <c r="H535" s="444"/>
      <c r="I535" s="444"/>
      <c r="J535" s="252"/>
    </row>
    <row r="536" spans="1:10" ht="15.75">
      <c r="A536" s="10"/>
      <c r="B536" s="444"/>
      <c r="C536" s="444"/>
      <c r="D536" s="445" t="s">
        <v>548</v>
      </c>
      <c r="E536" s="445" t="s">
        <v>17</v>
      </c>
      <c r="F536" s="444"/>
      <c r="G536" s="444"/>
      <c r="H536" s="444"/>
      <c r="I536" s="444"/>
      <c r="J536" s="252"/>
    </row>
    <row r="537" spans="1:10" ht="47.25">
      <c r="A537" s="10"/>
      <c r="B537" s="444"/>
      <c r="C537" s="444"/>
      <c r="D537" s="446" t="str">
        <f>B458</f>
        <v>RUA ANA FRANCISCA FERREIRA (TRECHO 02)</v>
      </c>
      <c r="E537" s="446">
        <v>1</v>
      </c>
      <c r="F537" s="444"/>
      <c r="G537" s="444"/>
      <c r="H537" s="444"/>
      <c r="I537" s="444"/>
      <c r="J537" s="252"/>
    </row>
    <row r="538" spans="1:10" ht="15.75">
      <c r="A538" s="10"/>
      <c r="B538" s="444"/>
      <c r="C538" s="444"/>
      <c r="D538" s="447" t="s">
        <v>31</v>
      </c>
      <c r="E538" s="448">
        <f>SUM(E537:E537)</f>
        <v>1</v>
      </c>
      <c r="F538" s="444"/>
      <c r="G538" s="444"/>
      <c r="H538" s="444"/>
      <c r="I538" s="444"/>
      <c r="J538" s="252"/>
    </row>
    <row r="539" spans="1:10">
      <c r="A539" s="10"/>
      <c r="B539" s="444"/>
      <c r="C539" s="444"/>
      <c r="D539" s="444"/>
      <c r="E539" s="444"/>
      <c r="F539" s="444"/>
      <c r="G539" s="444"/>
      <c r="H539" s="444"/>
      <c r="I539" s="444"/>
      <c r="J539" s="252"/>
    </row>
    <row r="540" spans="1:10" ht="15.75">
      <c r="A540" s="441" t="str">
        <f>'Planilha SEM Desonerado'!A145</f>
        <v>17.3</v>
      </c>
      <c r="B540" s="881" t="str">
        <f>'Planilha SEM Desonerado'!D145</f>
        <v>Fornecimento e implantação de suporte e travessa para placa de sinalização em madeira de lei tratada 8 x 8 cm</v>
      </c>
      <c r="C540" s="882"/>
      <c r="D540" s="882"/>
      <c r="E540" s="882"/>
      <c r="F540" s="882"/>
      <c r="G540" s="882"/>
      <c r="H540" s="883"/>
      <c r="I540" s="442" t="str">
        <f>'Planilha SEM Desonerado'!E145</f>
        <v>und</v>
      </c>
      <c r="J540" s="443">
        <f>E544</f>
        <v>1</v>
      </c>
    </row>
    <row r="541" spans="1:10">
      <c r="A541" s="10"/>
      <c r="B541" s="444"/>
      <c r="C541" s="444"/>
      <c r="D541" s="444"/>
      <c r="E541" s="444"/>
      <c r="F541" s="444"/>
      <c r="G541" s="444"/>
      <c r="H541" s="444"/>
      <c r="I541" s="444"/>
      <c r="J541" s="252"/>
    </row>
    <row r="542" spans="1:10" ht="15.75">
      <c r="A542" s="10"/>
      <c r="B542" s="444"/>
      <c r="C542" s="444"/>
      <c r="D542" s="445" t="s">
        <v>548</v>
      </c>
      <c r="E542" s="445" t="s">
        <v>17</v>
      </c>
      <c r="F542" s="444"/>
      <c r="G542" s="444"/>
      <c r="H542" s="444"/>
      <c r="I542" s="444"/>
      <c r="J542" s="252"/>
    </row>
    <row r="543" spans="1:10" ht="47.25">
      <c r="A543" s="10"/>
      <c r="B543" s="444"/>
      <c r="C543" s="444"/>
      <c r="D543" s="446" t="str">
        <f>B458</f>
        <v>RUA ANA FRANCISCA FERREIRA (TRECHO 02)</v>
      </c>
      <c r="E543" s="446">
        <v>1</v>
      </c>
      <c r="F543" s="444"/>
      <c r="G543" s="444"/>
      <c r="H543" s="444"/>
      <c r="I543" s="444"/>
      <c r="J543" s="252"/>
    </row>
    <row r="544" spans="1:10" ht="15.75">
      <c r="A544" s="10"/>
      <c r="B544" s="444"/>
      <c r="C544" s="444"/>
      <c r="D544" s="447" t="s">
        <v>31</v>
      </c>
      <c r="E544" s="448">
        <f>SUM(E543:E543)</f>
        <v>1</v>
      </c>
      <c r="F544" s="444"/>
      <c r="G544" s="444"/>
      <c r="H544" s="444"/>
      <c r="I544" s="444"/>
      <c r="J544" s="252"/>
    </row>
    <row r="545" spans="1:10">
      <c r="A545" s="10"/>
      <c r="B545" s="444"/>
      <c r="C545" s="444"/>
      <c r="D545" s="444"/>
      <c r="E545" s="444"/>
      <c r="F545" s="444"/>
      <c r="G545" s="444"/>
      <c r="H545" s="444"/>
      <c r="I545" s="444"/>
      <c r="J545" s="252"/>
    </row>
    <row r="546" spans="1:10" ht="15.75">
      <c r="A546" s="441" t="str">
        <f>'Planilha SEM Desonerado'!A146</f>
        <v>17.4</v>
      </c>
      <c r="B546" s="881" t="str">
        <f>'Planilha SEM Desonerado'!D146</f>
        <v>Placa esmaltada para identificação nr de rua, dimensões 45x25cm</v>
      </c>
      <c r="C546" s="882"/>
      <c r="D546" s="882"/>
      <c r="E546" s="882"/>
      <c r="F546" s="882"/>
      <c r="G546" s="882"/>
      <c r="H546" s="883"/>
      <c r="I546" s="442" t="str">
        <f>'Planilha SEM Desonerado'!E146</f>
        <v>und</v>
      </c>
      <c r="J546" s="443">
        <f>E550</f>
        <v>1</v>
      </c>
    </row>
    <row r="547" spans="1:10">
      <c r="A547" s="10"/>
      <c r="B547" s="444"/>
      <c r="C547" s="444"/>
      <c r="D547" s="444"/>
      <c r="E547" s="444"/>
      <c r="F547" s="444"/>
      <c r="G547" s="444"/>
      <c r="H547" s="444"/>
      <c r="I547" s="444"/>
      <c r="J547" s="252"/>
    </row>
    <row r="548" spans="1:10" ht="15.75">
      <c r="A548" s="10"/>
      <c r="B548" s="444"/>
      <c r="C548" s="444"/>
      <c r="D548" s="445" t="s">
        <v>548</v>
      </c>
      <c r="E548" s="445" t="s">
        <v>17</v>
      </c>
      <c r="F548" s="444"/>
      <c r="G548" s="444"/>
      <c r="H548" s="444"/>
      <c r="I548" s="444"/>
      <c r="J548" s="252"/>
    </row>
    <row r="549" spans="1:10" ht="47.25">
      <c r="A549" s="10"/>
      <c r="B549" s="444"/>
      <c r="C549" s="444"/>
      <c r="D549" s="446" t="str">
        <f>B458</f>
        <v>RUA ANA FRANCISCA FERREIRA (TRECHO 02)</v>
      </c>
      <c r="E549" s="446">
        <v>1</v>
      </c>
      <c r="F549" s="444"/>
      <c r="G549" s="444"/>
      <c r="H549" s="444"/>
      <c r="I549" s="444"/>
      <c r="J549" s="252"/>
    </row>
    <row r="550" spans="1:10" ht="15.75">
      <c r="A550" s="10"/>
      <c r="B550" s="444"/>
      <c r="C550" s="444"/>
      <c r="D550" s="447" t="s">
        <v>31</v>
      </c>
      <c r="E550" s="448">
        <f>SUM(E549:E549)</f>
        <v>1</v>
      </c>
      <c r="F550" s="444"/>
      <c r="G550" s="444"/>
      <c r="H550" s="444"/>
      <c r="I550" s="444"/>
      <c r="J550" s="252"/>
    </row>
    <row r="551" spans="1:10" ht="15.75">
      <c r="A551" s="10"/>
      <c r="B551" s="444"/>
      <c r="C551" s="444"/>
      <c r="D551" s="447"/>
      <c r="E551" s="448"/>
      <c r="F551" s="444"/>
      <c r="G551" s="444"/>
      <c r="H551" s="444"/>
      <c r="I551" s="444"/>
      <c r="J551" s="252"/>
    </row>
    <row r="552" spans="1:10">
      <c r="A552" s="10"/>
      <c r="B552" s="444"/>
      <c r="C552" s="444"/>
      <c r="D552" s="444"/>
      <c r="E552" s="444"/>
      <c r="F552" s="444"/>
      <c r="G552" s="444"/>
      <c r="H552" s="444"/>
      <c r="I552" s="444"/>
      <c r="J552" s="252"/>
    </row>
    <row r="553" spans="1:10">
      <c r="A553" s="635"/>
      <c r="B553" s="550"/>
      <c r="C553" s="550"/>
      <c r="D553" s="550"/>
      <c r="E553" s="550"/>
      <c r="F553" s="550"/>
      <c r="G553" s="550"/>
      <c r="H553" s="550"/>
      <c r="I553" s="550"/>
      <c r="J553" s="636"/>
    </row>
  </sheetData>
  <mergeCells count="85">
    <mergeCell ref="B228:H228"/>
    <mergeCell ref="B234:H234"/>
    <mergeCell ref="B321:H321"/>
    <mergeCell ref="B314:H314"/>
    <mergeCell ref="B308:H308"/>
    <mergeCell ref="B306:D306"/>
    <mergeCell ref="B303:H303"/>
    <mergeCell ref="B296:H296"/>
    <mergeCell ref="B289:H289"/>
    <mergeCell ref="B284:H284"/>
    <mergeCell ref="B279:H279"/>
    <mergeCell ref="A263:J263"/>
    <mergeCell ref="A261:J261"/>
    <mergeCell ref="A260:J260"/>
    <mergeCell ref="A247:J247"/>
    <mergeCell ref="B210:H210"/>
    <mergeCell ref="B216:H216"/>
    <mergeCell ref="B223:H223"/>
    <mergeCell ref="B240:H240"/>
    <mergeCell ref="B133:H133"/>
    <mergeCell ref="B139:H139"/>
    <mergeCell ref="B181:H181"/>
    <mergeCell ref="A165:J165"/>
    <mergeCell ref="A166:J166"/>
    <mergeCell ref="A168:J168"/>
    <mergeCell ref="A152:J152"/>
    <mergeCell ref="B186:H186"/>
    <mergeCell ref="B191:H191"/>
    <mergeCell ref="B198:H198"/>
    <mergeCell ref="B205:H205"/>
    <mergeCell ref="B208:D208"/>
    <mergeCell ref="B109:H109"/>
    <mergeCell ref="B112:D112"/>
    <mergeCell ref="B128:H128"/>
    <mergeCell ref="B145:H145"/>
    <mergeCell ref="A41:J41"/>
    <mergeCell ref="B114:H114"/>
    <mergeCell ref="A116:C116"/>
    <mergeCell ref="B121:H121"/>
    <mergeCell ref="B95:H95"/>
    <mergeCell ref="B102:H102"/>
    <mergeCell ref="A9:F10"/>
    <mergeCell ref="A55:J55"/>
    <mergeCell ref="B90:H90"/>
    <mergeCell ref="A2:J2"/>
    <mergeCell ref="A6:J6"/>
    <mergeCell ref="B13:J13"/>
    <mergeCell ref="A3:J3"/>
    <mergeCell ref="A4:J4"/>
    <mergeCell ref="A53:J53"/>
    <mergeCell ref="B393:H393"/>
    <mergeCell ref="B388:H388"/>
    <mergeCell ref="B383:H383"/>
    <mergeCell ref="A362:J362"/>
    <mergeCell ref="A360:J360"/>
    <mergeCell ref="A359:J359"/>
    <mergeCell ref="A346:J346"/>
    <mergeCell ref="B326:H326"/>
    <mergeCell ref="B332:H332"/>
    <mergeCell ref="B338:H338"/>
    <mergeCell ref="B400:H400"/>
    <mergeCell ref="B522:H522"/>
    <mergeCell ref="B529:H529"/>
    <mergeCell ref="B534:H534"/>
    <mergeCell ref="B540:H540"/>
    <mergeCell ref="B425:H425"/>
    <mergeCell ref="B418:H418"/>
    <mergeCell ref="B412:H412"/>
    <mergeCell ref="B410:D410"/>
    <mergeCell ref="B407:H407"/>
    <mergeCell ref="A450:J450"/>
    <mergeCell ref="A463:J463"/>
    <mergeCell ref="B442:H442"/>
    <mergeCell ref="B436:H436"/>
    <mergeCell ref="B430:H430"/>
    <mergeCell ref="B546:H546"/>
    <mergeCell ref="A464:J464"/>
    <mergeCell ref="A466:J466"/>
    <mergeCell ref="B487:H487"/>
    <mergeCell ref="B492:H492"/>
    <mergeCell ref="B497:H497"/>
    <mergeCell ref="B504:H504"/>
    <mergeCell ref="B511:H511"/>
    <mergeCell ref="B514:D514"/>
    <mergeCell ref="B516:H516"/>
  </mergeCells>
  <phoneticPr fontId="41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70" orientation="landscape" r:id="rId1"/>
  <headerFooter>
    <oddFooter>&amp;C&amp;P/&amp;N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4"/>
  <sheetViews>
    <sheetView showGridLines="0" view="pageBreakPreview" zoomScale="95" zoomScaleNormal="100" zoomScaleSheetLayoutView="95" workbookViewId="0">
      <selection activeCell="A26" sqref="A26:I26"/>
    </sheetView>
  </sheetViews>
  <sheetFormatPr defaultRowHeight="15"/>
  <cols>
    <col min="1" max="1" width="17" style="435" customWidth="1"/>
    <col min="2" max="2" width="42.140625" style="376" customWidth="1"/>
    <col min="3" max="3" width="9.140625" style="435"/>
    <col min="4" max="6" width="9.140625" style="376"/>
    <col min="7" max="7" width="12" style="376" customWidth="1"/>
    <col min="8" max="8" width="13.5703125" style="376" customWidth="1"/>
    <col min="9" max="9" width="15.42578125" style="376" customWidth="1"/>
    <col min="10" max="10" width="20" style="376" customWidth="1"/>
    <col min="11" max="11" width="18.140625" style="376" customWidth="1"/>
    <col min="12" max="1025" width="9.140625" style="376"/>
  </cols>
  <sheetData>
    <row r="1" spans="1:236" ht="76.5" customHeight="1">
      <c r="A1" s="639"/>
      <c r="B1" s="640"/>
      <c r="C1" s="641"/>
      <c r="D1" s="642"/>
      <c r="E1" s="642"/>
      <c r="F1" s="642"/>
      <c r="G1" s="642"/>
      <c r="H1" s="643"/>
      <c r="I1" s="643"/>
      <c r="J1" s="643"/>
      <c r="K1" s="644"/>
    </row>
    <row r="2" spans="1:236">
      <c r="A2" s="912" t="s">
        <v>3</v>
      </c>
      <c r="B2" s="913"/>
      <c r="C2" s="913"/>
      <c r="D2" s="913"/>
      <c r="E2" s="913"/>
      <c r="F2" s="913"/>
      <c r="G2" s="913"/>
      <c r="H2" s="913"/>
      <c r="I2" s="913"/>
      <c r="J2" s="913"/>
      <c r="K2" s="914"/>
    </row>
    <row r="3" spans="1:236" ht="15" customHeight="1">
      <c r="A3" s="915" t="s">
        <v>34</v>
      </c>
      <c r="B3" s="916"/>
      <c r="C3" s="916"/>
      <c r="D3" s="916"/>
      <c r="E3" s="916"/>
      <c r="F3" s="916"/>
      <c r="G3" s="916"/>
      <c r="H3" s="916"/>
      <c r="I3" s="916"/>
      <c r="J3" s="916"/>
      <c r="K3" s="917"/>
    </row>
    <row r="4" spans="1:236" s="378" customFormat="1">
      <c r="A4" s="915" t="s">
        <v>162</v>
      </c>
      <c r="B4" s="916"/>
      <c r="C4" s="916"/>
      <c r="D4" s="916"/>
      <c r="E4" s="916"/>
      <c r="F4" s="916"/>
      <c r="G4" s="916"/>
      <c r="H4" s="916"/>
      <c r="I4" s="916"/>
      <c r="J4" s="916"/>
      <c r="K4" s="917"/>
      <c r="L4" s="377"/>
      <c r="M4" s="377"/>
      <c r="N4" s="377"/>
      <c r="O4" s="377"/>
      <c r="P4" s="377"/>
      <c r="Q4" s="377"/>
      <c r="R4" s="377"/>
      <c r="S4" s="377"/>
      <c r="T4" s="377"/>
      <c r="U4" s="377"/>
      <c r="V4" s="377"/>
      <c r="W4" s="377"/>
      <c r="X4" s="377"/>
      <c r="Y4" s="377"/>
      <c r="Z4" s="377"/>
      <c r="AA4" s="377"/>
      <c r="AB4" s="377"/>
      <c r="AC4" s="377"/>
      <c r="AD4" s="377"/>
      <c r="AE4" s="377"/>
      <c r="AF4" s="377"/>
      <c r="AG4" s="377"/>
      <c r="AH4" s="377"/>
      <c r="AI4" s="377"/>
      <c r="AJ4" s="377"/>
      <c r="AK4" s="377"/>
      <c r="AL4" s="377"/>
      <c r="AM4" s="377"/>
      <c r="AN4" s="377"/>
      <c r="AO4" s="377"/>
      <c r="AP4" s="377"/>
      <c r="AQ4" s="377"/>
      <c r="AR4" s="377"/>
      <c r="AS4" s="377"/>
      <c r="AT4" s="377"/>
      <c r="AU4" s="377"/>
      <c r="AV4" s="377"/>
      <c r="AW4" s="377"/>
      <c r="AX4" s="377"/>
      <c r="AY4" s="377"/>
      <c r="AZ4" s="377"/>
      <c r="BA4" s="377"/>
      <c r="BB4" s="377"/>
      <c r="BC4" s="377"/>
      <c r="BD4" s="377"/>
      <c r="BE4" s="377"/>
      <c r="BF4" s="377"/>
      <c r="BG4" s="377"/>
      <c r="BH4" s="377"/>
      <c r="BI4" s="377"/>
      <c r="BJ4" s="377"/>
      <c r="BK4" s="377"/>
      <c r="BL4" s="377"/>
      <c r="BM4" s="377"/>
      <c r="BN4" s="377"/>
      <c r="BO4" s="377"/>
      <c r="BP4" s="377"/>
      <c r="BQ4" s="377"/>
      <c r="BR4" s="377"/>
      <c r="BS4" s="377"/>
      <c r="BT4" s="377"/>
      <c r="BU4" s="377"/>
      <c r="BV4" s="377"/>
      <c r="BW4" s="377"/>
      <c r="BX4" s="377"/>
      <c r="BY4" s="377"/>
      <c r="BZ4" s="377"/>
      <c r="CA4" s="377"/>
      <c r="CB4" s="377"/>
      <c r="CC4" s="377"/>
      <c r="CD4" s="377"/>
      <c r="CE4" s="377"/>
      <c r="CF4" s="377"/>
      <c r="CG4" s="377"/>
      <c r="CH4" s="377"/>
      <c r="CI4" s="377"/>
      <c r="CJ4" s="377"/>
      <c r="CK4" s="377"/>
      <c r="CL4" s="377"/>
      <c r="CM4" s="377"/>
      <c r="CN4" s="377"/>
      <c r="CO4" s="377"/>
      <c r="CP4" s="377"/>
      <c r="CQ4" s="377"/>
      <c r="CR4" s="377"/>
      <c r="CS4" s="377"/>
      <c r="CT4" s="377"/>
      <c r="CU4" s="377"/>
      <c r="CV4" s="377"/>
      <c r="CW4" s="377"/>
      <c r="CX4" s="377"/>
      <c r="CY4" s="377"/>
      <c r="CZ4" s="377"/>
      <c r="DA4" s="377"/>
      <c r="DB4" s="377"/>
      <c r="DC4" s="377"/>
      <c r="DD4" s="377"/>
      <c r="DE4" s="377"/>
      <c r="DF4" s="377"/>
      <c r="DG4" s="377"/>
      <c r="DH4" s="377"/>
      <c r="DI4" s="377"/>
      <c r="DJ4" s="377"/>
      <c r="DK4" s="377"/>
      <c r="DL4" s="377"/>
      <c r="DM4" s="377"/>
      <c r="DN4" s="377"/>
      <c r="DO4" s="377"/>
      <c r="DP4" s="377"/>
      <c r="DQ4" s="377"/>
      <c r="DR4" s="377"/>
      <c r="DS4" s="377"/>
      <c r="DT4" s="377"/>
      <c r="DU4" s="377"/>
      <c r="DV4" s="377"/>
      <c r="DW4" s="377"/>
      <c r="DX4" s="377"/>
      <c r="DY4" s="377"/>
      <c r="DZ4" s="377"/>
      <c r="EA4" s="377"/>
      <c r="EB4" s="377"/>
      <c r="EC4" s="377"/>
      <c r="ED4" s="377"/>
      <c r="EE4" s="377"/>
      <c r="EF4" s="377"/>
      <c r="EG4" s="377"/>
      <c r="EH4" s="377"/>
      <c r="EI4" s="377"/>
      <c r="EJ4" s="377"/>
      <c r="EK4" s="377"/>
      <c r="EL4" s="377"/>
      <c r="EM4" s="377"/>
      <c r="EN4" s="377"/>
      <c r="EO4" s="377"/>
      <c r="EP4" s="377"/>
      <c r="EQ4" s="377"/>
      <c r="ER4" s="377"/>
      <c r="ES4" s="377"/>
      <c r="ET4" s="377"/>
      <c r="EU4" s="377"/>
      <c r="EV4" s="377"/>
      <c r="EW4" s="377"/>
      <c r="EX4" s="377"/>
      <c r="EY4" s="377"/>
      <c r="EZ4" s="377"/>
      <c r="FA4" s="377"/>
      <c r="FB4" s="377"/>
      <c r="FC4" s="377"/>
      <c r="FD4" s="377"/>
      <c r="FE4" s="377"/>
      <c r="FF4" s="377"/>
      <c r="FG4" s="377"/>
      <c r="FH4" s="377"/>
      <c r="FI4" s="377"/>
      <c r="FJ4" s="377"/>
      <c r="FK4" s="377"/>
      <c r="FL4" s="377"/>
      <c r="FM4" s="377"/>
      <c r="FN4" s="377"/>
      <c r="FO4" s="377"/>
      <c r="FP4" s="377"/>
      <c r="FQ4" s="377"/>
      <c r="FR4" s="377"/>
      <c r="FS4" s="377"/>
      <c r="FT4" s="377"/>
      <c r="FU4" s="377"/>
      <c r="FV4" s="377"/>
      <c r="FW4" s="377"/>
      <c r="FX4" s="377"/>
      <c r="FY4" s="377"/>
      <c r="FZ4" s="377"/>
      <c r="GA4" s="377"/>
      <c r="GB4" s="377"/>
      <c r="GC4" s="377"/>
      <c r="GD4" s="377"/>
      <c r="GE4" s="377"/>
      <c r="GF4" s="377"/>
      <c r="GG4" s="377"/>
      <c r="GH4" s="377"/>
      <c r="GI4" s="377"/>
      <c r="GJ4" s="377"/>
      <c r="GK4" s="377"/>
      <c r="GL4" s="377"/>
      <c r="GM4" s="377"/>
      <c r="GN4" s="377"/>
      <c r="GO4" s="377"/>
      <c r="GP4" s="377"/>
      <c r="GQ4" s="377"/>
      <c r="GR4" s="377"/>
      <c r="GS4" s="377"/>
      <c r="GT4" s="377"/>
      <c r="GU4" s="377"/>
      <c r="GV4" s="377"/>
      <c r="GW4" s="377"/>
      <c r="GX4" s="377"/>
      <c r="GY4" s="377"/>
      <c r="GZ4" s="377"/>
      <c r="HA4" s="377"/>
      <c r="HB4" s="377"/>
      <c r="HC4" s="377"/>
      <c r="HD4" s="377"/>
      <c r="HE4" s="377"/>
      <c r="HF4" s="377"/>
      <c r="HG4" s="377"/>
      <c r="HH4" s="377"/>
      <c r="HI4" s="377"/>
      <c r="HJ4" s="377"/>
      <c r="HK4" s="377"/>
      <c r="HL4" s="377"/>
      <c r="HM4" s="377"/>
      <c r="HN4" s="377"/>
      <c r="HO4" s="377"/>
      <c r="HP4" s="377"/>
      <c r="HQ4" s="377"/>
      <c r="HR4" s="377"/>
      <c r="HS4" s="377"/>
      <c r="HT4" s="377"/>
      <c r="HU4" s="377"/>
      <c r="HV4" s="377"/>
      <c r="HW4" s="377"/>
      <c r="HX4" s="377"/>
      <c r="HY4" s="377"/>
      <c r="HZ4" s="377"/>
      <c r="IA4" s="377"/>
    </row>
    <row r="5" spans="1:236" s="378" customFormat="1" ht="21" customHeight="1">
      <c r="A5" s="379"/>
      <c r="B5" s="645"/>
      <c r="C5" s="645"/>
      <c r="D5" s="645"/>
      <c r="E5" s="645"/>
      <c r="F5" s="645"/>
      <c r="G5" s="645"/>
      <c r="H5" s="645"/>
      <c r="I5" s="645"/>
      <c r="J5" s="646" t="s">
        <v>161</v>
      </c>
      <c r="K5" s="638">
        <v>43497</v>
      </c>
      <c r="L5" s="377"/>
      <c r="M5" s="377"/>
      <c r="N5" s="377"/>
      <c r="O5" s="377"/>
      <c r="P5" s="377"/>
      <c r="Q5" s="377"/>
      <c r="R5" s="377"/>
      <c r="S5" s="377"/>
      <c r="T5" s="377"/>
      <c r="U5" s="377"/>
      <c r="V5" s="377"/>
      <c r="W5" s="377"/>
      <c r="X5" s="377"/>
      <c r="Y5" s="377"/>
      <c r="Z5" s="377"/>
      <c r="AA5" s="377"/>
      <c r="AB5" s="377"/>
      <c r="AC5" s="377"/>
      <c r="AD5" s="377"/>
      <c r="AE5" s="377"/>
      <c r="AF5" s="377"/>
      <c r="AG5" s="377"/>
      <c r="AH5" s="377"/>
      <c r="AI5" s="377"/>
      <c r="AJ5" s="377"/>
      <c r="AK5" s="377"/>
      <c r="AL5" s="377"/>
      <c r="AM5" s="377"/>
      <c r="AN5" s="377"/>
      <c r="AO5" s="377"/>
      <c r="AP5" s="377"/>
      <c r="AQ5" s="377"/>
      <c r="AR5" s="377"/>
      <c r="AS5" s="377"/>
      <c r="AT5" s="377"/>
      <c r="AU5" s="377"/>
      <c r="AV5" s="377"/>
      <c r="AW5" s="377"/>
      <c r="AX5" s="377"/>
      <c r="AY5" s="377"/>
      <c r="AZ5" s="377"/>
      <c r="BA5" s="377"/>
      <c r="BB5" s="377"/>
      <c r="BC5" s="377"/>
      <c r="BD5" s="377"/>
      <c r="BE5" s="377"/>
      <c r="BF5" s="377"/>
      <c r="BG5" s="377"/>
      <c r="BH5" s="377"/>
      <c r="BI5" s="377"/>
      <c r="BJ5" s="377"/>
      <c r="BK5" s="377"/>
      <c r="BL5" s="377"/>
      <c r="BM5" s="377"/>
      <c r="BN5" s="377"/>
      <c r="BO5" s="377"/>
      <c r="BP5" s="377"/>
      <c r="BQ5" s="377"/>
      <c r="BR5" s="377"/>
      <c r="BS5" s="377"/>
      <c r="BT5" s="377"/>
      <c r="BU5" s="377"/>
      <c r="BV5" s="377"/>
      <c r="BW5" s="377"/>
      <c r="BX5" s="377"/>
      <c r="BY5" s="377"/>
      <c r="BZ5" s="377"/>
      <c r="CA5" s="377"/>
      <c r="CB5" s="377"/>
      <c r="CC5" s="377"/>
      <c r="CD5" s="377"/>
      <c r="CE5" s="377"/>
      <c r="CF5" s="377"/>
      <c r="CG5" s="377"/>
      <c r="CH5" s="377"/>
      <c r="CI5" s="377"/>
      <c r="CJ5" s="377"/>
      <c r="CK5" s="377"/>
      <c r="CL5" s="377"/>
      <c r="CM5" s="377"/>
      <c r="CN5" s="377"/>
      <c r="CO5" s="377"/>
      <c r="CP5" s="377"/>
      <c r="CQ5" s="377"/>
      <c r="CR5" s="377"/>
      <c r="CS5" s="377"/>
      <c r="CT5" s="377"/>
      <c r="CU5" s="377"/>
      <c r="CV5" s="377"/>
      <c r="CW5" s="377"/>
      <c r="CX5" s="377"/>
      <c r="CY5" s="377"/>
      <c r="CZ5" s="377"/>
      <c r="DA5" s="377"/>
      <c r="DB5" s="377"/>
      <c r="DC5" s="377"/>
      <c r="DD5" s="377"/>
      <c r="DE5" s="377"/>
      <c r="DF5" s="377"/>
      <c r="DG5" s="377"/>
      <c r="DH5" s="377"/>
      <c r="DI5" s="377"/>
      <c r="DJ5" s="377"/>
      <c r="DK5" s="377"/>
      <c r="DL5" s="377"/>
      <c r="DM5" s="377"/>
      <c r="DN5" s="377"/>
      <c r="DO5" s="377"/>
      <c r="DP5" s="377"/>
      <c r="DQ5" s="377"/>
      <c r="DR5" s="377"/>
      <c r="DS5" s="377"/>
      <c r="DT5" s="377"/>
      <c r="DU5" s="377"/>
      <c r="DV5" s="377"/>
      <c r="DW5" s="377"/>
      <c r="DX5" s="377"/>
      <c r="DY5" s="377"/>
      <c r="DZ5" s="377"/>
      <c r="EA5" s="377"/>
      <c r="EB5" s="377"/>
      <c r="EC5" s="377"/>
      <c r="ED5" s="377"/>
      <c r="EE5" s="377"/>
      <c r="EF5" s="377"/>
      <c r="EG5" s="377"/>
      <c r="EH5" s="377"/>
      <c r="EI5" s="377"/>
      <c r="EJ5" s="377"/>
      <c r="EK5" s="377"/>
      <c r="EL5" s="377"/>
      <c r="EM5" s="377"/>
      <c r="EN5" s="377"/>
      <c r="EO5" s="377"/>
      <c r="EP5" s="377"/>
      <c r="EQ5" s="377"/>
      <c r="ER5" s="377"/>
      <c r="ES5" s="377"/>
      <c r="ET5" s="377"/>
      <c r="EU5" s="377"/>
      <c r="EV5" s="377"/>
      <c r="EW5" s="377"/>
      <c r="EX5" s="377"/>
      <c r="EY5" s="377"/>
      <c r="EZ5" s="377"/>
      <c r="FA5" s="377"/>
      <c r="FB5" s="377"/>
      <c r="FC5" s="377"/>
      <c r="FD5" s="377"/>
      <c r="FE5" s="377"/>
      <c r="FF5" s="377"/>
      <c r="FG5" s="377"/>
      <c r="FH5" s="377"/>
      <c r="FI5" s="377"/>
      <c r="FJ5" s="377"/>
      <c r="FK5" s="377"/>
      <c r="FL5" s="377"/>
      <c r="FM5" s="377"/>
      <c r="FN5" s="377"/>
      <c r="FO5" s="377"/>
      <c r="FP5" s="377"/>
      <c r="FQ5" s="377"/>
      <c r="FR5" s="377"/>
      <c r="FS5" s="377"/>
      <c r="FT5" s="377"/>
      <c r="FU5" s="377"/>
      <c r="FV5" s="377"/>
      <c r="FW5" s="377"/>
      <c r="FX5" s="377"/>
      <c r="FY5" s="377"/>
      <c r="FZ5" s="377"/>
      <c r="GA5" s="377"/>
      <c r="GB5" s="377"/>
      <c r="GC5" s="377"/>
      <c r="GD5" s="377"/>
      <c r="GE5" s="377"/>
      <c r="GF5" s="377"/>
      <c r="GG5" s="377"/>
      <c r="GH5" s="377"/>
      <c r="GI5" s="377"/>
      <c r="GJ5" s="377"/>
      <c r="GK5" s="377"/>
      <c r="GL5" s="377"/>
      <c r="GM5" s="377"/>
      <c r="GN5" s="377"/>
      <c r="GO5" s="377"/>
      <c r="GP5" s="377"/>
      <c r="GQ5" s="377"/>
      <c r="GR5" s="377"/>
      <c r="GS5" s="377"/>
      <c r="GT5" s="377"/>
      <c r="GU5" s="377"/>
      <c r="GV5" s="377"/>
      <c r="GW5" s="377"/>
      <c r="GX5" s="377"/>
      <c r="GY5" s="377"/>
      <c r="GZ5" s="377"/>
      <c r="HA5" s="377"/>
      <c r="HB5" s="377"/>
      <c r="HC5" s="377"/>
      <c r="HD5" s="377"/>
      <c r="HE5" s="377"/>
      <c r="HF5" s="377"/>
      <c r="HG5" s="377"/>
      <c r="HH5" s="377"/>
      <c r="HI5" s="377"/>
      <c r="HJ5" s="377"/>
      <c r="HK5" s="377"/>
      <c r="HL5" s="377"/>
      <c r="HM5" s="377"/>
      <c r="HN5" s="377"/>
      <c r="HO5" s="377"/>
      <c r="HP5" s="377"/>
      <c r="HQ5" s="377"/>
      <c r="HR5" s="377"/>
      <c r="HS5" s="377"/>
      <c r="HT5" s="377"/>
      <c r="HU5" s="377"/>
      <c r="HV5" s="377"/>
      <c r="HW5" s="377"/>
      <c r="HX5" s="377"/>
      <c r="HY5" s="377"/>
      <c r="HZ5" s="377"/>
      <c r="IA5" s="377"/>
    </row>
    <row r="6" spans="1:236" s="378" customFormat="1" ht="29.25" customHeight="1">
      <c r="A6" s="918" t="s">
        <v>594</v>
      </c>
      <c r="B6" s="919"/>
      <c r="C6" s="919"/>
      <c r="D6" s="919"/>
      <c r="E6" s="919"/>
      <c r="F6" s="919"/>
      <c r="G6" s="919"/>
      <c r="H6" s="919"/>
      <c r="I6" s="919"/>
      <c r="J6" s="919"/>
      <c r="K6" s="637"/>
      <c r="L6" s="377"/>
      <c r="M6" s="377"/>
      <c r="N6" s="377"/>
      <c r="O6" s="377"/>
      <c r="P6" s="377"/>
      <c r="Q6" s="377"/>
      <c r="R6" s="377"/>
      <c r="S6" s="377"/>
      <c r="T6" s="377"/>
      <c r="U6" s="377"/>
      <c r="V6" s="377"/>
      <c r="W6" s="377"/>
      <c r="X6" s="377"/>
      <c r="Y6" s="377"/>
      <c r="Z6" s="377"/>
      <c r="AA6" s="377"/>
      <c r="AB6" s="377"/>
      <c r="AC6" s="377"/>
      <c r="AD6" s="377"/>
      <c r="AE6" s="377"/>
      <c r="AF6" s="377"/>
      <c r="AG6" s="377"/>
      <c r="AH6" s="377"/>
      <c r="AI6" s="377"/>
      <c r="AJ6" s="377"/>
      <c r="AK6" s="377"/>
      <c r="AL6" s="377"/>
      <c r="AM6" s="377"/>
      <c r="AN6" s="377"/>
      <c r="AO6" s="377"/>
      <c r="AP6" s="377"/>
      <c r="AQ6" s="377"/>
      <c r="AR6" s="377"/>
      <c r="AS6" s="377"/>
      <c r="AT6" s="377"/>
      <c r="AU6" s="377"/>
      <c r="AV6" s="377"/>
      <c r="AW6" s="377"/>
      <c r="AX6" s="377"/>
      <c r="AY6" s="377"/>
      <c r="AZ6" s="377"/>
      <c r="BA6" s="377"/>
      <c r="BB6" s="377"/>
      <c r="BC6" s="377"/>
      <c r="BD6" s="377"/>
      <c r="BE6" s="377"/>
      <c r="BF6" s="377"/>
      <c r="BG6" s="377"/>
      <c r="BH6" s="377"/>
      <c r="BI6" s="377"/>
      <c r="BJ6" s="377"/>
      <c r="BK6" s="377"/>
      <c r="BL6" s="377"/>
      <c r="BM6" s="377"/>
      <c r="BN6" s="377"/>
      <c r="BO6" s="377"/>
      <c r="BP6" s="377"/>
      <c r="BQ6" s="377"/>
      <c r="BR6" s="377"/>
      <c r="BS6" s="377"/>
      <c r="BT6" s="377"/>
      <c r="BU6" s="377"/>
      <c r="BV6" s="377"/>
      <c r="BW6" s="377"/>
      <c r="BX6" s="377"/>
      <c r="BY6" s="377"/>
      <c r="BZ6" s="377"/>
      <c r="CA6" s="377"/>
      <c r="CB6" s="377"/>
      <c r="CC6" s="377"/>
      <c r="CD6" s="377"/>
      <c r="CE6" s="377"/>
      <c r="CF6" s="377"/>
      <c r="CG6" s="377"/>
      <c r="CH6" s="377"/>
      <c r="CI6" s="377"/>
      <c r="CJ6" s="377"/>
      <c r="CK6" s="377"/>
      <c r="CL6" s="377"/>
      <c r="CM6" s="377"/>
      <c r="CN6" s="377"/>
      <c r="CO6" s="377"/>
      <c r="CP6" s="377"/>
      <c r="CQ6" s="377"/>
      <c r="CR6" s="377"/>
      <c r="CS6" s="377"/>
      <c r="CT6" s="377"/>
      <c r="CU6" s="377"/>
      <c r="CV6" s="377"/>
      <c r="CW6" s="377"/>
      <c r="CX6" s="377"/>
      <c r="CY6" s="377"/>
      <c r="CZ6" s="377"/>
      <c r="DA6" s="377"/>
      <c r="DB6" s="377"/>
      <c r="DC6" s="377"/>
      <c r="DD6" s="377"/>
      <c r="DE6" s="377"/>
      <c r="DF6" s="377"/>
      <c r="DG6" s="377"/>
      <c r="DH6" s="377"/>
      <c r="DI6" s="377"/>
      <c r="DJ6" s="377"/>
      <c r="DK6" s="377"/>
      <c r="DL6" s="377"/>
      <c r="DM6" s="377"/>
      <c r="DN6" s="377"/>
      <c r="DO6" s="377"/>
      <c r="DP6" s="377"/>
      <c r="DQ6" s="377"/>
      <c r="DR6" s="377"/>
      <c r="DS6" s="377"/>
      <c r="DT6" s="377"/>
      <c r="DU6" s="377"/>
      <c r="DV6" s="377"/>
      <c r="DW6" s="377"/>
      <c r="DX6" s="377"/>
      <c r="DY6" s="377"/>
      <c r="DZ6" s="377"/>
      <c r="EA6" s="377"/>
      <c r="EB6" s="377"/>
      <c r="EC6" s="377"/>
      <c r="ED6" s="377"/>
      <c r="EE6" s="377"/>
      <c r="EF6" s="377"/>
      <c r="EG6" s="377"/>
      <c r="EH6" s="377"/>
      <c r="EI6" s="377"/>
      <c r="EJ6" s="377"/>
      <c r="EK6" s="377"/>
      <c r="EL6" s="377"/>
      <c r="EM6" s="377"/>
      <c r="EN6" s="377"/>
      <c r="EO6" s="377"/>
      <c r="EP6" s="377"/>
      <c r="EQ6" s="377"/>
      <c r="ER6" s="377"/>
      <c r="ES6" s="377"/>
      <c r="ET6" s="377"/>
      <c r="EU6" s="377"/>
      <c r="EV6" s="377"/>
      <c r="EW6" s="377"/>
      <c r="EX6" s="377"/>
      <c r="EY6" s="377"/>
      <c r="EZ6" s="377"/>
      <c r="FA6" s="377"/>
      <c r="FB6" s="377"/>
      <c r="FC6" s="377"/>
      <c r="FD6" s="377"/>
      <c r="FE6" s="377"/>
      <c r="FF6" s="377"/>
      <c r="FG6" s="377"/>
      <c r="FH6" s="377"/>
      <c r="FI6" s="377"/>
      <c r="FJ6" s="377"/>
      <c r="FK6" s="377"/>
      <c r="FL6" s="377"/>
      <c r="FM6" s="377"/>
      <c r="FN6" s="377"/>
      <c r="FO6" s="377"/>
      <c r="FP6" s="377"/>
      <c r="FQ6" s="377"/>
      <c r="FR6" s="377"/>
      <c r="FS6" s="377"/>
      <c r="FT6" s="377"/>
      <c r="FU6" s="377"/>
      <c r="FV6" s="377"/>
      <c r="FW6" s="377"/>
      <c r="FX6" s="377"/>
      <c r="FY6" s="377"/>
      <c r="FZ6" s="377"/>
      <c r="GA6" s="377"/>
      <c r="GB6" s="377"/>
      <c r="GC6" s="377"/>
      <c r="GD6" s="377"/>
      <c r="GE6" s="377"/>
      <c r="GF6" s="377"/>
      <c r="GG6" s="377"/>
      <c r="GH6" s="377"/>
      <c r="GI6" s="377"/>
      <c r="GJ6" s="377"/>
      <c r="GK6" s="377"/>
      <c r="GL6" s="377"/>
      <c r="GM6" s="377"/>
      <c r="GN6" s="377"/>
      <c r="GO6" s="377"/>
      <c r="GP6" s="377"/>
      <c r="GQ6" s="377"/>
      <c r="GR6" s="377"/>
      <c r="GS6" s="377"/>
      <c r="GT6" s="377"/>
      <c r="GU6" s="377"/>
      <c r="GV6" s="377"/>
      <c r="GW6" s="377"/>
      <c r="GX6" s="377"/>
      <c r="GY6" s="377"/>
      <c r="GZ6" s="377"/>
      <c r="HA6" s="377"/>
      <c r="HB6" s="377"/>
      <c r="HC6" s="377"/>
      <c r="HD6" s="377"/>
      <c r="HE6" s="377"/>
      <c r="HF6" s="377"/>
      <c r="HG6" s="377"/>
      <c r="HH6" s="377"/>
      <c r="HI6" s="377"/>
      <c r="HJ6" s="377"/>
      <c r="HK6" s="377"/>
      <c r="HL6" s="377"/>
      <c r="HM6" s="377"/>
      <c r="HN6" s="377"/>
      <c r="HO6" s="377"/>
      <c r="HP6" s="377"/>
      <c r="HQ6" s="377"/>
      <c r="HR6" s="377"/>
      <c r="HS6" s="377"/>
      <c r="HT6" s="377"/>
      <c r="HU6" s="377"/>
      <c r="HV6" s="377"/>
      <c r="HW6" s="377"/>
      <c r="HX6" s="377"/>
      <c r="HY6" s="377"/>
      <c r="HZ6" s="377"/>
      <c r="IA6" s="377"/>
    </row>
    <row r="7" spans="1:236" s="378" customFormat="1" ht="6.6" customHeight="1">
      <c r="A7" s="380"/>
      <c r="B7" s="647"/>
      <c r="C7" s="648"/>
      <c r="D7" s="649"/>
      <c r="E7" s="648"/>
      <c r="F7" s="649"/>
      <c r="G7" s="649"/>
      <c r="H7" s="650"/>
      <c r="I7" s="651"/>
      <c r="J7" s="651"/>
      <c r="K7" s="381"/>
      <c r="L7" s="377"/>
      <c r="M7" s="377"/>
      <c r="N7" s="377"/>
      <c r="O7" s="377"/>
      <c r="P7" s="377"/>
      <c r="Q7" s="377"/>
      <c r="R7" s="377"/>
      <c r="S7" s="377"/>
      <c r="T7" s="377"/>
      <c r="U7" s="377"/>
      <c r="V7" s="377"/>
      <c r="W7" s="377"/>
      <c r="X7" s="377"/>
      <c r="Y7" s="377"/>
      <c r="Z7" s="377"/>
      <c r="AA7" s="377"/>
      <c r="AB7" s="377"/>
      <c r="AC7" s="377"/>
      <c r="AD7" s="377"/>
      <c r="AE7" s="377"/>
      <c r="AF7" s="377"/>
      <c r="AG7" s="377"/>
      <c r="AH7" s="377"/>
      <c r="AI7" s="377"/>
      <c r="AJ7" s="377"/>
      <c r="AK7" s="377"/>
      <c r="AL7" s="377"/>
      <c r="AM7" s="377"/>
      <c r="AN7" s="377"/>
      <c r="AO7" s="377"/>
      <c r="AP7" s="377"/>
      <c r="AQ7" s="377"/>
      <c r="AR7" s="377"/>
      <c r="AS7" s="377"/>
      <c r="AT7" s="377"/>
      <c r="AU7" s="377"/>
      <c r="AV7" s="377"/>
      <c r="AW7" s="377"/>
      <c r="AX7" s="377"/>
      <c r="AY7" s="377"/>
      <c r="AZ7" s="377"/>
      <c r="BA7" s="377"/>
      <c r="BB7" s="377"/>
      <c r="BC7" s="377"/>
      <c r="BD7" s="377"/>
      <c r="BE7" s="377"/>
      <c r="BF7" s="377"/>
      <c r="BG7" s="377"/>
      <c r="BH7" s="377"/>
      <c r="BI7" s="377"/>
      <c r="BJ7" s="377"/>
      <c r="BK7" s="377"/>
      <c r="BL7" s="377"/>
      <c r="BM7" s="377"/>
      <c r="BN7" s="377"/>
      <c r="BO7" s="377"/>
      <c r="BP7" s="377"/>
      <c r="BQ7" s="377"/>
      <c r="BR7" s="377"/>
      <c r="BS7" s="377"/>
      <c r="BT7" s="377"/>
      <c r="BU7" s="377"/>
      <c r="BV7" s="377"/>
      <c r="BW7" s="377"/>
      <c r="BX7" s="377"/>
      <c r="BY7" s="377"/>
      <c r="BZ7" s="377"/>
      <c r="CA7" s="377"/>
      <c r="CB7" s="377"/>
      <c r="CC7" s="377"/>
      <c r="CD7" s="377"/>
      <c r="CE7" s="377"/>
      <c r="CF7" s="377"/>
      <c r="CG7" s="377"/>
      <c r="CH7" s="377"/>
      <c r="CI7" s="377"/>
      <c r="CJ7" s="377"/>
      <c r="CK7" s="377"/>
      <c r="CL7" s="377"/>
      <c r="CM7" s="377"/>
      <c r="CN7" s="377"/>
      <c r="CO7" s="377"/>
      <c r="CP7" s="377"/>
      <c r="CQ7" s="377"/>
      <c r="CR7" s="377"/>
      <c r="CS7" s="377"/>
      <c r="CT7" s="377"/>
      <c r="CU7" s="377"/>
      <c r="CV7" s="377"/>
      <c r="CW7" s="377"/>
      <c r="CX7" s="377"/>
      <c r="CY7" s="377"/>
      <c r="CZ7" s="377"/>
      <c r="DA7" s="377"/>
      <c r="DB7" s="377"/>
      <c r="DC7" s="377"/>
      <c r="DD7" s="377"/>
      <c r="DE7" s="377"/>
      <c r="DF7" s="377"/>
      <c r="DG7" s="377"/>
      <c r="DH7" s="377"/>
      <c r="DI7" s="377"/>
      <c r="DJ7" s="377"/>
      <c r="DK7" s="377"/>
      <c r="DL7" s="377"/>
      <c r="DM7" s="377"/>
      <c r="DN7" s="377"/>
      <c r="DO7" s="377"/>
      <c r="DP7" s="377"/>
      <c r="DQ7" s="377"/>
      <c r="DR7" s="377"/>
      <c r="DS7" s="377"/>
      <c r="DT7" s="377"/>
      <c r="DU7" s="377"/>
      <c r="DV7" s="377"/>
      <c r="DW7" s="377"/>
      <c r="DX7" s="377"/>
      <c r="DY7" s="377"/>
      <c r="DZ7" s="377"/>
      <c r="EA7" s="377"/>
      <c r="EB7" s="377"/>
      <c r="EC7" s="377"/>
      <c r="ED7" s="377"/>
      <c r="EE7" s="377"/>
      <c r="EF7" s="377"/>
      <c r="EG7" s="377"/>
      <c r="EH7" s="377"/>
      <c r="EI7" s="377"/>
      <c r="EJ7" s="377"/>
      <c r="EK7" s="377"/>
      <c r="EL7" s="377"/>
      <c r="EM7" s="377"/>
      <c r="EN7" s="377"/>
      <c r="EO7" s="377"/>
      <c r="EP7" s="377"/>
      <c r="EQ7" s="377"/>
      <c r="ER7" s="377"/>
      <c r="ES7" s="377"/>
      <c r="ET7" s="377"/>
      <c r="EU7" s="377"/>
      <c r="EV7" s="377"/>
      <c r="EW7" s="377"/>
      <c r="EX7" s="377"/>
      <c r="EY7" s="377"/>
      <c r="EZ7" s="377"/>
      <c r="FA7" s="377"/>
      <c r="FB7" s="377"/>
      <c r="FC7" s="377"/>
      <c r="FD7" s="377"/>
      <c r="FE7" s="377"/>
      <c r="FF7" s="377"/>
      <c r="FG7" s="377"/>
      <c r="FH7" s="377"/>
      <c r="FI7" s="377"/>
      <c r="FJ7" s="377"/>
      <c r="FK7" s="377"/>
      <c r="FL7" s="377"/>
      <c r="FM7" s="377"/>
      <c r="FN7" s="377"/>
      <c r="FO7" s="377"/>
      <c r="FP7" s="377"/>
      <c r="FQ7" s="377"/>
      <c r="FR7" s="377"/>
      <c r="FS7" s="377"/>
      <c r="FT7" s="377"/>
      <c r="FU7" s="377"/>
      <c r="FV7" s="377"/>
      <c r="FW7" s="377"/>
      <c r="FX7" s="377"/>
      <c r="FY7" s="377"/>
      <c r="FZ7" s="377"/>
      <c r="GA7" s="377"/>
      <c r="GB7" s="377"/>
      <c r="GC7" s="377"/>
      <c r="GD7" s="377"/>
      <c r="GE7" s="377"/>
      <c r="GF7" s="377"/>
      <c r="GG7" s="377"/>
      <c r="GH7" s="377"/>
      <c r="GI7" s="377"/>
      <c r="GJ7" s="377"/>
      <c r="GK7" s="377"/>
      <c r="GL7" s="377"/>
      <c r="GM7" s="377"/>
      <c r="GN7" s="377"/>
      <c r="GO7" s="377"/>
      <c r="GP7" s="377"/>
      <c r="GQ7" s="377"/>
      <c r="GR7" s="377"/>
      <c r="GS7" s="377"/>
      <c r="GT7" s="377"/>
      <c r="GU7" s="377"/>
      <c r="GV7" s="377"/>
      <c r="GW7" s="377"/>
      <c r="GX7" s="377"/>
      <c r="GY7" s="377"/>
      <c r="GZ7" s="377"/>
      <c r="HA7" s="377"/>
      <c r="HB7" s="377"/>
      <c r="HC7" s="377"/>
      <c r="HD7" s="377"/>
      <c r="HE7" s="377"/>
      <c r="HF7" s="377"/>
      <c r="HG7" s="377"/>
      <c r="HH7" s="377"/>
      <c r="HI7" s="377"/>
      <c r="HJ7" s="377"/>
      <c r="HK7" s="377"/>
      <c r="HL7" s="377"/>
      <c r="HM7" s="377"/>
      <c r="HN7" s="377"/>
      <c r="HO7" s="377"/>
      <c r="HP7" s="377"/>
      <c r="HQ7" s="377"/>
      <c r="HR7" s="377"/>
      <c r="HS7" s="377"/>
      <c r="HT7" s="377"/>
      <c r="HU7" s="377"/>
      <c r="HV7" s="377"/>
      <c r="HW7" s="377"/>
      <c r="HX7" s="377"/>
      <c r="HY7" s="377"/>
      <c r="HZ7" s="377"/>
      <c r="IA7" s="377"/>
    </row>
    <row r="8" spans="1:236" s="378" customFormat="1">
      <c r="A8" s="920" t="s">
        <v>289</v>
      </c>
      <c r="B8" s="921"/>
      <c r="C8" s="921"/>
      <c r="D8" s="921"/>
      <c r="E8" s="921"/>
      <c r="F8" s="921"/>
      <c r="G8" s="921"/>
      <c r="H8" s="921"/>
      <c r="I8" s="921"/>
      <c r="J8" s="921"/>
      <c r="K8" s="922"/>
      <c r="L8" s="377"/>
      <c r="M8" s="377"/>
      <c r="N8" s="377"/>
      <c r="O8" s="377"/>
      <c r="P8" s="377"/>
      <c r="Q8" s="377"/>
      <c r="R8" s="377"/>
      <c r="S8" s="377"/>
      <c r="T8" s="377"/>
      <c r="U8" s="377"/>
      <c r="V8" s="377"/>
      <c r="W8" s="377"/>
      <c r="X8" s="377"/>
      <c r="Y8" s="377"/>
      <c r="Z8" s="377"/>
      <c r="AA8" s="377"/>
      <c r="AB8" s="377"/>
      <c r="AC8" s="377"/>
      <c r="AD8" s="377"/>
      <c r="AE8" s="377"/>
      <c r="AF8" s="377"/>
      <c r="AG8" s="377"/>
      <c r="AH8" s="377"/>
      <c r="AI8" s="377"/>
      <c r="AJ8" s="377"/>
      <c r="AK8" s="377"/>
      <c r="AL8" s="377"/>
      <c r="AM8" s="377"/>
      <c r="AN8" s="377"/>
      <c r="AO8" s="377"/>
      <c r="AP8" s="377"/>
      <c r="AQ8" s="377"/>
      <c r="AR8" s="377"/>
      <c r="AS8" s="377"/>
      <c r="AT8" s="377"/>
      <c r="AU8" s="377"/>
      <c r="AV8" s="377"/>
      <c r="AW8" s="377"/>
      <c r="AX8" s="377"/>
      <c r="AY8" s="377"/>
      <c r="AZ8" s="377"/>
      <c r="BA8" s="377"/>
      <c r="BB8" s="377"/>
      <c r="BC8" s="377"/>
      <c r="BD8" s="377"/>
      <c r="BE8" s="377"/>
      <c r="BF8" s="377"/>
      <c r="BG8" s="377"/>
      <c r="BH8" s="377"/>
      <c r="BI8" s="377"/>
      <c r="BJ8" s="377"/>
      <c r="BK8" s="377"/>
      <c r="BL8" s="377"/>
      <c r="BM8" s="377"/>
      <c r="BN8" s="377"/>
      <c r="BO8" s="377"/>
      <c r="BP8" s="377"/>
      <c r="BQ8" s="377"/>
      <c r="BR8" s="377"/>
      <c r="BS8" s="377"/>
      <c r="BT8" s="377"/>
      <c r="BU8" s="377"/>
      <c r="BV8" s="377"/>
      <c r="BW8" s="377"/>
      <c r="BX8" s="377"/>
      <c r="BY8" s="377"/>
      <c r="BZ8" s="377"/>
      <c r="CA8" s="377"/>
      <c r="CB8" s="377"/>
      <c r="CC8" s="377"/>
      <c r="CD8" s="377"/>
      <c r="CE8" s="377"/>
      <c r="CF8" s="377"/>
      <c r="CG8" s="377"/>
      <c r="CH8" s="377"/>
      <c r="CI8" s="377"/>
      <c r="CJ8" s="377"/>
      <c r="CK8" s="377"/>
      <c r="CL8" s="377"/>
      <c r="CM8" s="377"/>
      <c r="CN8" s="377"/>
      <c r="CO8" s="377"/>
      <c r="CP8" s="377"/>
      <c r="CQ8" s="377"/>
      <c r="CR8" s="377"/>
      <c r="CS8" s="377"/>
      <c r="CT8" s="377"/>
      <c r="CU8" s="377"/>
      <c r="CV8" s="377"/>
      <c r="CW8" s="377"/>
      <c r="CX8" s="377"/>
      <c r="CY8" s="377"/>
      <c r="CZ8" s="377"/>
      <c r="DA8" s="377"/>
      <c r="DB8" s="377"/>
      <c r="DC8" s="377"/>
      <c r="DD8" s="377"/>
      <c r="DE8" s="377"/>
      <c r="DF8" s="377"/>
      <c r="DG8" s="377"/>
      <c r="DH8" s="377"/>
      <c r="DI8" s="377"/>
      <c r="DJ8" s="377"/>
      <c r="DK8" s="377"/>
      <c r="DL8" s="377"/>
      <c r="DM8" s="377"/>
      <c r="DN8" s="377"/>
      <c r="DO8" s="377"/>
      <c r="DP8" s="377"/>
      <c r="DQ8" s="377"/>
      <c r="DR8" s="377"/>
      <c r="DS8" s="377"/>
      <c r="DT8" s="377"/>
      <c r="DU8" s="377"/>
      <c r="DV8" s="377"/>
      <c r="DW8" s="377"/>
      <c r="DX8" s="377"/>
      <c r="DY8" s="377"/>
      <c r="DZ8" s="377"/>
      <c r="EA8" s="377"/>
      <c r="EB8" s="377"/>
      <c r="EC8" s="377"/>
      <c r="ED8" s="377"/>
      <c r="EE8" s="377"/>
      <c r="EF8" s="377"/>
      <c r="EG8" s="377"/>
      <c r="EH8" s="377"/>
      <c r="EI8" s="377"/>
      <c r="EJ8" s="377"/>
      <c r="EK8" s="377"/>
      <c r="EL8" s="377"/>
      <c r="EM8" s="377"/>
      <c r="EN8" s="377"/>
      <c r="EO8" s="377"/>
      <c r="EP8" s="377"/>
      <c r="EQ8" s="377"/>
      <c r="ER8" s="377"/>
      <c r="ES8" s="377"/>
      <c r="ET8" s="377"/>
      <c r="EU8" s="377"/>
      <c r="EV8" s="377"/>
      <c r="EW8" s="377"/>
      <c r="EX8" s="377"/>
      <c r="EY8" s="377"/>
      <c r="EZ8" s="377"/>
      <c r="FA8" s="377"/>
      <c r="FB8" s="377"/>
      <c r="FC8" s="377"/>
      <c r="FD8" s="377"/>
      <c r="FE8" s="377"/>
      <c r="FF8" s="377"/>
      <c r="FG8" s="377"/>
      <c r="FH8" s="377"/>
      <c r="FI8" s="377"/>
      <c r="FJ8" s="377"/>
      <c r="FK8" s="377"/>
      <c r="FL8" s="377"/>
      <c r="FM8" s="377"/>
      <c r="FN8" s="377"/>
      <c r="FO8" s="377"/>
      <c r="FP8" s="377"/>
      <c r="FQ8" s="377"/>
      <c r="FR8" s="377"/>
      <c r="FS8" s="377"/>
      <c r="FT8" s="377"/>
      <c r="FU8" s="377"/>
      <c r="FV8" s="377"/>
      <c r="FW8" s="377"/>
      <c r="FX8" s="377"/>
      <c r="FY8" s="377"/>
      <c r="FZ8" s="377"/>
      <c r="GA8" s="377"/>
      <c r="GB8" s="377"/>
      <c r="GC8" s="377"/>
      <c r="GD8" s="377"/>
      <c r="GE8" s="377"/>
      <c r="GF8" s="377"/>
      <c r="GG8" s="377"/>
      <c r="GH8" s="377"/>
      <c r="GI8" s="377"/>
      <c r="GJ8" s="377"/>
      <c r="GK8" s="377"/>
      <c r="GL8" s="377"/>
      <c r="GM8" s="377"/>
      <c r="GN8" s="377"/>
      <c r="GO8" s="377"/>
      <c r="GP8" s="377"/>
      <c r="GQ8" s="377"/>
      <c r="GR8" s="377"/>
      <c r="GS8" s="377"/>
      <c r="GT8" s="377"/>
      <c r="GU8" s="377"/>
      <c r="GV8" s="377"/>
      <c r="GW8" s="377"/>
      <c r="GX8" s="377"/>
      <c r="GY8" s="377"/>
      <c r="GZ8" s="377"/>
      <c r="HA8" s="377"/>
      <c r="HB8" s="377"/>
      <c r="HC8" s="377"/>
      <c r="HD8" s="377"/>
      <c r="HE8" s="377"/>
      <c r="HF8" s="377"/>
      <c r="HG8" s="377"/>
      <c r="HH8" s="377"/>
      <c r="HI8" s="377"/>
      <c r="HJ8" s="377"/>
      <c r="HK8" s="377"/>
      <c r="HL8" s="377"/>
      <c r="HM8" s="377"/>
      <c r="HN8" s="377"/>
      <c r="HO8" s="377"/>
      <c r="HP8" s="377"/>
      <c r="HQ8" s="377"/>
      <c r="HR8" s="377"/>
      <c r="HS8" s="377"/>
      <c r="HT8" s="377"/>
      <c r="HU8" s="377"/>
      <c r="HV8" s="377"/>
      <c r="HW8" s="377"/>
      <c r="HX8" s="377"/>
      <c r="HY8" s="377"/>
      <c r="HZ8" s="377"/>
      <c r="IA8" s="377"/>
      <c r="IB8" s="377"/>
    </row>
    <row r="9" spans="1:236" s="378" customFormat="1">
      <c r="A9" s="382" t="s">
        <v>290</v>
      </c>
      <c r="B9" s="652"/>
      <c r="C9" s="652"/>
      <c r="D9" s="652"/>
      <c r="E9" s="652"/>
      <c r="F9" s="652"/>
      <c r="G9" s="652"/>
      <c r="H9" s="652"/>
      <c r="I9" s="652"/>
      <c r="J9" s="652"/>
      <c r="K9" s="383"/>
      <c r="L9" s="377"/>
      <c r="M9" s="377"/>
      <c r="N9" s="377"/>
      <c r="O9" s="377"/>
      <c r="P9" s="377"/>
      <c r="Q9" s="377"/>
      <c r="R9" s="377"/>
      <c r="S9" s="377"/>
      <c r="T9" s="377"/>
      <c r="U9" s="377"/>
      <c r="V9" s="377"/>
      <c r="W9" s="377"/>
      <c r="X9" s="377"/>
      <c r="Y9" s="377"/>
      <c r="Z9" s="377"/>
      <c r="AA9" s="377"/>
      <c r="AB9" s="377"/>
      <c r="AC9" s="377"/>
      <c r="AD9" s="377"/>
      <c r="AE9" s="377"/>
      <c r="AF9" s="377"/>
      <c r="AG9" s="377"/>
      <c r="AH9" s="377"/>
      <c r="AI9" s="377"/>
      <c r="AJ9" s="377"/>
      <c r="AK9" s="377"/>
      <c r="AL9" s="377"/>
      <c r="AM9" s="377"/>
      <c r="AN9" s="377"/>
      <c r="AO9" s="377"/>
      <c r="AP9" s="377"/>
      <c r="AQ9" s="377"/>
      <c r="AR9" s="377"/>
      <c r="AS9" s="377"/>
      <c r="AT9" s="377"/>
      <c r="AU9" s="377"/>
      <c r="AV9" s="377"/>
      <c r="AW9" s="377"/>
      <c r="AX9" s="377"/>
      <c r="AY9" s="377"/>
      <c r="AZ9" s="377"/>
      <c r="BA9" s="377"/>
      <c r="BB9" s="377"/>
      <c r="BC9" s="377"/>
      <c r="BD9" s="377"/>
      <c r="BE9" s="377"/>
      <c r="BF9" s="377"/>
      <c r="BG9" s="377"/>
      <c r="BH9" s="377"/>
      <c r="BI9" s="377"/>
      <c r="BJ9" s="377"/>
      <c r="BK9" s="377"/>
      <c r="BL9" s="377"/>
      <c r="BM9" s="377"/>
      <c r="BN9" s="377"/>
      <c r="BO9" s="377"/>
      <c r="BP9" s="377"/>
      <c r="BQ9" s="377"/>
      <c r="BR9" s="377"/>
      <c r="BS9" s="377"/>
      <c r="BT9" s="377"/>
      <c r="BU9" s="377"/>
      <c r="BV9" s="377"/>
      <c r="BW9" s="377"/>
      <c r="BX9" s="377"/>
      <c r="BY9" s="377"/>
      <c r="BZ9" s="377"/>
      <c r="CA9" s="377"/>
      <c r="CB9" s="377"/>
      <c r="CC9" s="377"/>
      <c r="CD9" s="377"/>
      <c r="CE9" s="377"/>
      <c r="CF9" s="377"/>
      <c r="CG9" s="377"/>
      <c r="CH9" s="377"/>
      <c r="CI9" s="377"/>
      <c r="CJ9" s="377"/>
      <c r="CK9" s="377"/>
      <c r="CL9" s="377"/>
      <c r="CM9" s="377"/>
      <c r="CN9" s="377"/>
      <c r="CO9" s="377"/>
      <c r="CP9" s="377"/>
      <c r="CQ9" s="377"/>
      <c r="CR9" s="377"/>
      <c r="CS9" s="377"/>
      <c r="CT9" s="377"/>
      <c r="CU9" s="377"/>
      <c r="CV9" s="377"/>
      <c r="CW9" s="377"/>
      <c r="CX9" s="377"/>
      <c r="CY9" s="377"/>
      <c r="CZ9" s="377"/>
      <c r="DA9" s="377"/>
      <c r="DB9" s="377"/>
      <c r="DC9" s="377"/>
      <c r="DD9" s="377"/>
      <c r="DE9" s="377"/>
      <c r="DF9" s="377"/>
      <c r="DG9" s="377"/>
      <c r="DH9" s="377"/>
      <c r="DI9" s="377"/>
      <c r="DJ9" s="377"/>
      <c r="DK9" s="377"/>
      <c r="DL9" s="377"/>
      <c r="DM9" s="377"/>
      <c r="DN9" s="377"/>
      <c r="DO9" s="377"/>
      <c r="DP9" s="377"/>
      <c r="DQ9" s="377"/>
      <c r="DR9" s="377"/>
      <c r="DS9" s="377"/>
      <c r="DT9" s="377"/>
      <c r="DU9" s="377"/>
      <c r="DV9" s="377"/>
      <c r="DW9" s="377"/>
      <c r="DX9" s="377"/>
      <c r="DY9" s="377"/>
      <c r="DZ9" s="377"/>
      <c r="EA9" s="377"/>
      <c r="EB9" s="377"/>
      <c r="EC9" s="377"/>
      <c r="ED9" s="377"/>
      <c r="EE9" s="377"/>
      <c r="EF9" s="377"/>
      <c r="EG9" s="377"/>
      <c r="EH9" s="377"/>
      <c r="EI9" s="377"/>
      <c r="EJ9" s="377"/>
      <c r="EK9" s="377"/>
      <c r="EL9" s="377"/>
      <c r="EM9" s="377"/>
      <c r="EN9" s="377"/>
      <c r="EO9" s="377"/>
      <c r="EP9" s="377"/>
      <c r="EQ9" s="377"/>
      <c r="ER9" s="377"/>
      <c r="ES9" s="377"/>
      <c r="ET9" s="377"/>
      <c r="EU9" s="377"/>
      <c r="EV9" s="377"/>
      <c r="EW9" s="377"/>
      <c r="EX9" s="377"/>
      <c r="EY9" s="377"/>
      <c r="EZ9" s="377"/>
      <c r="FA9" s="377"/>
      <c r="FB9" s="377"/>
      <c r="FC9" s="377"/>
      <c r="FD9" s="377"/>
      <c r="FE9" s="377"/>
      <c r="FF9" s="377"/>
      <c r="FG9" s="377"/>
      <c r="FH9" s="377"/>
      <c r="FI9" s="377"/>
      <c r="FJ9" s="377"/>
      <c r="FK9" s="377"/>
      <c r="FL9" s="377"/>
      <c r="FM9" s="377"/>
      <c r="FN9" s="377"/>
      <c r="FO9" s="377"/>
      <c r="FP9" s="377"/>
      <c r="FQ9" s="377"/>
      <c r="FR9" s="377"/>
      <c r="FS9" s="377"/>
      <c r="FT9" s="377"/>
      <c r="FU9" s="377"/>
      <c r="FV9" s="377"/>
      <c r="FW9" s="377"/>
      <c r="FX9" s="377"/>
      <c r="FY9" s="377"/>
      <c r="FZ9" s="377"/>
      <c r="GA9" s="377"/>
      <c r="GB9" s="377"/>
      <c r="GC9" s="377"/>
      <c r="GD9" s="377"/>
      <c r="GE9" s="377"/>
      <c r="GF9" s="377"/>
      <c r="GG9" s="377"/>
      <c r="GH9" s="377"/>
      <c r="GI9" s="377"/>
      <c r="GJ9" s="377"/>
      <c r="GK9" s="377"/>
      <c r="GL9" s="377"/>
      <c r="GM9" s="377"/>
      <c r="GN9" s="377"/>
      <c r="GO9" s="377"/>
      <c r="GP9" s="377"/>
      <c r="GQ9" s="377"/>
      <c r="GR9" s="377"/>
      <c r="GS9" s="377"/>
      <c r="GT9" s="377"/>
      <c r="GU9" s="377"/>
      <c r="GV9" s="377"/>
      <c r="GW9" s="377"/>
      <c r="GX9" s="377"/>
      <c r="GY9" s="377"/>
      <c r="GZ9" s="377"/>
      <c r="HA9" s="377"/>
      <c r="HB9" s="377"/>
      <c r="HC9" s="377"/>
      <c r="HD9" s="377"/>
      <c r="HE9" s="377"/>
      <c r="HF9" s="377"/>
      <c r="HG9" s="377"/>
      <c r="HH9" s="377"/>
      <c r="HI9" s="377"/>
      <c r="HJ9" s="377"/>
      <c r="HK9" s="377"/>
      <c r="HL9" s="377"/>
      <c r="HM9" s="377"/>
      <c r="HN9" s="377"/>
      <c r="HO9" s="377"/>
      <c r="HP9" s="377"/>
      <c r="HQ9" s="377"/>
      <c r="HR9" s="377"/>
      <c r="HS9" s="377"/>
      <c r="HT9" s="377"/>
      <c r="HU9" s="377"/>
      <c r="HV9" s="377"/>
      <c r="HW9" s="377"/>
      <c r="HX9" s="377"/>
      <c r="HY9" s="377"/>
      <c r="HZ9" s="377"/>
      <c r="IA9" s="377"/>
      <c r="IB9" s="377"/>
    </row>
    <row r="10" spans="1:236" s="378" customFormat="1">
      <c r="A10" s="382"/>
      <c r="B10" s="652"/>
      <c r="C10" s="652"/>
      <c r="D10" s="652"/>
      <c r="E10" s="652"/>
      <c r="F10" s="652"/>
      <c r="G10" s="652"/>
      <c r="H10" s="652"/>
      <c r="I10" s="652"/>
      <c r="J10" s="653" t="s">
        <v>593</v>
      </c>
      <c r="K10" s="383"/>
      <c r="L10" s="377"/>
      <c r="M10" s="377"/>
      <c r="N10" s="377"/>
      <c r="O10" s="377"/>
      <c r="P10" s="377"/>
      <c r="Q10" s="377"/>
      <c r="R10" s="377"/>
      <c r="S10" s="377"/>
      <c r="T10" s="377"/>
      <c r="U10" s="377"/>
      <c r="V10" s="377"/>
      <c r="W10" s="377"/>
      <c r="X10" s="377"/>
      <c r="Y10" s="377"/>
      <c r="Z10" s="377"/>
      <c r="AA10" s="377"/>
      <c r="AB10" s="377"/>
      <c r="AC10" s="377"/>
      <c r="AD10" s="377"/>
      <c r="AE10" s="377"/>
      <c r="AF10" s="377"/>
      <c r="AG10" s="377"/>
      <c r="AH10" s="377"/>
      <c r="AI10" s="377"/>
      <c r="AJ10" s="377"/>
      <c r="AK10" s="377"/>
      <c r="AL10" s="377"/>
      <c r="AM10" s="377"/>
      <c r="AN10" s="377"/>
      <c r="AO10" s="377"/>
      <c r="AP10" s="377"/>
      <c r="AQ10" s="377"/>
      <c r="AR10" s="377"/>
      <c r="AS10" s="377"/>
      <c r="AT10" s="377"/>
      <c r="AU10" s="377"/>
      <c r="AV10" s="377"/>
      <c r="AW10" s="377"/>
      <c r="AX10" s="377"/>
      <c r="AY10" s="377"/>
      <c r="AZ10" s="377"/>
      <c r="BA10" s="377"/>
      <c r="BB10" s="377"/>
      <c r="BC10" s="377"/>
      <c r="BD10" s="377"/>
      <c r="BE10" s="377"/>
      <c r="BF10" s="377"/>
      <c r="BG10" s="377"/>
      <c r="BH10" s="377"/>
      <c r="BI10" s="377"/>
      <c r="BJ10" s="377"/>
      <c r="BK10" s="377"/>
      <c r="BL10" s="377"/>
      <c r="BM10" s="377"/>
      <c r="BN10" s="377"/>
      <c r="BO10" s="377"/>
      <c r="BP10" s="377"/>
      <c r="BQ10" s="377"/>
      <c r="BR10" s="377"/>
      <c r="BS10" s="377"/>
      <c r="BT10" s="377"/>
      <c r="BU10" s="377"/>
      <c r="BV10" s="377"/>
      <c r="BW10" s="377"/>
      <c r="BX10" s="377"/>
      <c r="BY10" s="377"/>
      <c r="BZ10" s="377"/>
      <c r="CA10" s="377"/>
      <c r="CB10" s="377"/>
      <c r="CC10" s="377"/>
      <c r="CD10" s="377"/>
      <c r="CE10" s="377"/>
      <c r="CF10" s="377"/>
      <c r="CG10" s="377"/>
      <c r="CH10" s="377"/>
      <c r="CI10" s="377"/>
      <c r="CJ10" s="377"/>
      <c r="CK10" s="377"/>
      <c r="CL10" s="377"/>
      <c r="CM10" s="377"/>
      <c r="CN10" s="377"/>
      <c r="CO10" s="377"/>
      <c r="CP10" s="377"/>
      <c r="CQ10" s="377"/>
      <c r="CR10" s="377"/>
      <c r="CS10" s="377"/>
      <c r="CT10" s="377"/>
      <c r="CU10" s="377"/>
      <c r="CV10" s="377"/>
      <c r="CW10" s="377"/>
      <c r="CX10" s="377"/>
      <c r="CY10" s="377"/>
      <c r="CZ10" s="377"/>
      <c r="DA10" s="377"/>
      <c r="DB10" s="377"/>
      <c r="DC10" s="377"/>
      <c r="DD10" s="377"/>
      <c r="DE10" s="377"/>
      <c r="DF10" s="377"/>
      <c r="DG10" s="377"/>
      <c r="DH10" s="377"/>
      <c r="DI10" s="377"/>
      <c r="DJ10" s="377"/>
      <c r="DK10" s="377"/>
      <c r="DL10" s="377"/>
      <c r="DM10" s="377"/>
      <c r="DN10" s="377"/>
      <c r="DO10" s="377"/>
      <c r="DP10" s="377"/>
      <c r="DQ10" s="377"/>
      <c r="DR10" s="377"/>
      <c r="DS10" s="377"/>
      <c r="DT10" s="377"/>
      <c r="DU10" s="377"/>
      <c r="DV10" s="377"/>
      <c r="DW10" s="377"/>
      <c r="DX10" s="377"/>
      <c r="DY10" s="377"/>
      <c r="DZ10" s="377"/>
      <c r="EA10" s="377"/>
      <c r="EB10" s="377"/>
      <c r="EC10" s="377"/>
      <c r="ED10" s="377"/>
      <c r="EE10" s="377"/>
      <c r="EF10" s="377"/>
      <c r="EG10" s="377"/>
      <c r="EH10" s="377"/>
      <c r="EI10" s="377"/>
      <c r="EJ10" s="377"/>
      <c r="EK10" s="377"/>
      <c r="EL10" s="377"/>
      <c r="EM10" s="377"/>
      <c r="EN10" s="377"/>
      <c r="EO10" s="377"/>
      <c r="EP10" s="377"/>
      <c r="EQ10" s="377"/>
      <c r="ER10" s="377"/>
      <c r="ES10" s="377"/>
      <c r="ET10" s="377"/>
      <c r="EU10" s="377"/>
      <c r="EV10" s="377"/>
      <c r="EW10" s="377"/>
      <c r="EX10" s="377"/>
      <c r="EY10" s="377"/>
      <c r="EZ10" s="377"/>
      <c r="FA10" s="377"/>
      <c r="FB10" s="377"/>
      <c r="FC10" s="377"/>
      <c r="FD10" s="377"/>
      <c r="FE10" s="377"/>
      <c r="FF10" s="377"/>
      <c r="FG10" s="377"/>
      <c r="FH10" s="377"/>
      <c r="FI10" s="377"/>
      <c r="FJ10" s="377"/>
      <c r="FK10" s="377"/>
      <c r="FL10" s="377"/>
      <c r="FM10" s="377"/>
      <c r="FN10" s="377"/>
      <c r="FO10" s="377"/>
      <c r="FP10" s="377"/>
      <c r="FQ10" s="377"/>
      <c r="FR10" s="377"/>
      <c r="FS10" s="377"/>
      <c r="FT10" s="377"/>
      <c r="FU10" s="377"/>
      <c r="FV10" s="377"/>
      <c r="FW10" s="377"/>
      <c r="FX10" s="377"/>
      <c r="FY10" s="377"/>
      <c r="FZ10" s="377"/>
      <c r="GA10" s="377"/>
      <c r="GB10" s="377"/>
      <c r="GC10" s="377"/>
      <c r="GD10" s="377"/>
      <c r="GE10" s="377"/>
      <c r="GF10" s="377"/>
      <c r="GG10" s="377"/>
      <c r="GH10" s="377"/>
      <c r="GI10" s="377"/>
      <c r="GJ10" s="377"/>
      <c r="GK10" s="377"/>
      <c r="GL10" s="377"/>
      <c r="GM10" s="377"/>
      <c r="GN10" s="377"/>
      <c r="GO10" s="377"/>
      <c r="GP10" s="377"/>
      <c r="GQ10" s="377"/>
      <c r="GR10" s="377"/>
      <c r="GS10" s="377"/>
      <c r="GT10" s="377"/>
      <c r="GU10" s="377"/>
      <c r="GV10" s="377"/>
      <c r="GW10" s="377"/>
      <c r="GX10" s="377"/>
      <c r="GY10" s="377"/>
      <c r="GZ10" s="377"/>
      <c r="HA10" s="377"/>
      <c r="HB10" s="377"/>
      <c r="HC10" s="377"/>
      <c r="HD10" s="377"/>
      <c r="HE10" s="377"/>
      <c r="HF10" s="377"/>
      <c r="HG10" s="377"/>
      <c r="HH10" s="377"/>
      <c r="HI10" s="377"/>
      <c r="HJ10" s="377"/>
      <c r="HK10" s="377"/>
      <c r="HL10" s="377"/>
      <c r="HM10" s="377"/>
      <c r="HN10" s="377"/>
      <c r="HO10" s="377"/>
      <c r="HP10" s="377"/>
      <c r="HQ10" s="377"/>
      <c r="HR10" s="377"/>
      <c r="HS10" s="377"/>
      <c r="HT10" s="377"/>
      <c r="HU10" s="377"/>
      <c r="HV10" s="377"/>
      <c r="HW10" s="377"/>
      <c r="HX10" s="377"/>
      <c r="HY10" s="377"/>
      <c r="HZ10" s="377"/>
      <c r="IA10" s="377"/>
      <c r="IB10" s="377"/>
    </row>
    <row r="11" spans="1:236" s="378" customFormat="1" hidden="1">
      <c r="A11" s="384" t="s">
        <v>463</v>
      </c>
      <c r="B11" s="645"/>
      <c r="C11" s="645"/>
      <c r="D11" s="645"/>
      <c r="E11" s="645"/>
      <c r="F11" s="645"/>
      <c r="G11" s="645"/>
      <c r="H11" s="645"/>
      <c r="I11" s="654"/>
      <c r="J11" s="654"/>
      <c r="K11" s="385"/>
      <c r="L11" s="377"/>
      <c r="M11" s="377"/>
      <c r="N11" s="377"/>
      <c r="O11" s="377"/>
      <c r="P11" s="377"/>
      <c r="Q11" s="377"/>
      <c r="R11" s="377"/>
      <c r="S11" s="377"/>
      <c r="T11" s="377"/>
      <c r="U11" s="377"/>
      <c r="V11" s="377"/>
      <c r="W11" s="377"/>
      <c r="X11" s="377"/>
      <c r="Y11" s="377"/>
      <c r="Z11" s="377"/>
      <c r="AA11" s="377"/>
      <c r="AB11" s="377"/>
      <c r="AC11" s="377"/>
      <c r="AD11" s="377"/>
      <c r="AE11" s="377"/>
      <c r="AF11" s="377"/>
      <c r="AG11" s="377"/>
      <c r="AH11" s="377"/>
      <c r="AI11" s="377"/>
      <c r="AJ11" s="377"/>
      <c r="AK11" s="377"/>
      <c r="AL11" s="377"/>
      <c r="AM11" s="377"/>
      <c r="AN11" s="377"/>
      <c r="AO11" s="377"/>
      <c r="AP11" s="377"/>
      <c r="AQ11" s="377"/>
      <c r="AR11" s="377"/>
      <c r="AS11" s="377"/>
      <c r="AT11" s="377"/>
      <c r="AU11" s="377"/>
      <c r="AV11" s="377"/>
      <c r="AW11" s="377"/>
      <c r="AX11" s="377"/>
      <c r="AY11" s="377"/>
      <c r="AZ11" s="377"/>
      <c r="BA11" s="377"/>
      <c r="BB11" s="377"/>
      <c r="BC11" s="377"/>
      <c r="BD11" s="377"/>
      <c r="BE11" s="377"/>
      <c r="BF11" s="377"/>
      <c r="BG11" s="377"/>
      <c r="BH11" s="377"/>
      <c r="BI11" s="377"/>
      <c r="BJ11" s="377"/>
      <c r="BK11" s="377"/>
      <c r="BL11" s="377"/>
      <c r="BM11" s="377"/>
      <c r="BN11" s="377"/>
      <c r="BO11" s="377"/>
      <c r="BP11" s="377"/>
      <c r="BQ11" s="377"/>
      <c r="BR11" s="377"/>
      <c r="BS11" s="377"/>
      <c r="BT11" s="377"/>
      <c r="BU11" s="377"/>
      <c r="BV11" s="377"/>
      <c r="BW11" s="377"/>
      <c r="BX11" s="377"/>
      <c r="BY11" s="377"/>
      <c r="BZ11" s="377"/>
      <c r="CA11" s="377"/>
      <c r="CB11" s="377"/>
      <c r="CC11" s="377"/>
      <c r="CD11" s="377"/>
      <c r="CE11" s="377"/>
      <c r="CF11" s="377"/>
      <c r="CG11" s="377"/>
      <c r="CH11" s="377"/>
      <c r="CI11" s="377"/>
      <c r="CJ11" s="377"/>
      <c r="CK11" s="377"/>
      <c r="CL11" s="377"/>
      <c r="CM11" s="377"/>
      <c r="CN11" s="377"/>
      <c r="CO11" s="377"/>
      <c r="CP11" s="377"/>
      <c r="CQ11" s="377"/>
      <c r="CR11" s="377"/>
      <c r="CS11" s="377"/>
      <c r="CT11" s="377"/>
      <c r="CU11" s="377"/>
      <c r="CV11" s="377"/>
      <c r="CW11" s="377"/>
      <c r="CX11" s="377"/>
      <c r="CY11" s="377"/>
      <c r="CZ11" s="377"/>
      <c r="DA11" s="377"/>
      <c r="DB11" s="377"/>
      <c r="DC11" s="377"/>
      <c r="DD11" s="377"/>
      <c r="DE11" s="377"/>
      <c r="DF11" s="377"/>
      <c r="DG11" s="377"/>
      <c r="DH11" s="377"/>
      <c r="DI11" s="377"/>
      <c r="DJ11" s="377"/>
      <c r="DK11" s="377"/>
      <c r="DL11" s="377"/>
      <c r="DM11" s="377"/>
      <c r="DN11" s="377"/>
      <c r="DO11" s="377"/>
      <c r="DP11" s="377"/>
      <c r="DQ11" s="377"/>
      <c r="DR11" s="377"/>
      <c r="DS11" s="377"/>
      <c r="DT11" s="377"/>
      <c r="DU11" s="377"/>
      <c r="DV11" s="377"/>
      <c r="DW11" s="377"/>
      <c r="DX11" s="377"/>
      <c r="DY11" s="377"/>
      <c r="DZ11" s="377"/>
      <c r="EA11" s="377"/>
      <c r="EB11" s="377"/>
      <c r="EC11" s="377"/>
      <c r="ED11" s="377"/>
      <c r="EE11" s="377"/>
      <c r="EF11" s="377"/>
      <c r="EG11" s="377"/>
      <c r="EH11" s="377"/>
      <c r="EI11" s="377"/>
      <c r="EJ11" s="377"/>
      <c r="EK11" s="377"/>
      <c r="EL11" s="377"/>
      <c r="EM11" s="377"/>
      <c r="EN11" s="377"/>
      <c r="EO11" s="377"/>
      <c r="EP11" s="377"/>
      <c r="EQ11" s="377"/>
      <c r="ER11" s="377"/>
      <c r="ES11" s="377"/>
      <c r="ET11" s="377"/>
      <c r="EU11" s="377"/>
      <c r="EV11" s="377"/>
      <c r="EW11" s="377"/>
      <c r="EX11" s="377"/>
      <c r="EY11" s="377"/>
      <c r="EZ11" s="377"/>
      <c r="FA11" s="377"/>
      <c r="FB11" s="377"/>
      <c r="FC11" s="377"/>
      <c r="FD11" s="377"/>
      <c r="FE11" s="377"/>
      <c r="FF11" s="377"/>
      <c r="FG11" s="377"/>
      <c r="FH11" s="377"/>
      <c r="FI11" s="377"/>
      <c r="FJ11" s="377"/>
      <c r="FK11" s="377"/>
      <c r="FL11" s="377"/>
      <c r="FM11" s="377"/>
      <c r="FN11" s="377"/>
      <c r="FO11" s="377"/>
      <c r="FP11" s="377"/>
      <c r="FQ11" s="377"/>
      <c r="FR11" s="377"/>
      <c r="FS11" s="377"/>
      <c r="FT11" s="377"/>
      <c r="FU11" s="377"/>
      <c r="FV11" s="377"/>
      <c r="FW11" s="377"/>
      <c r="FX11" s="377"/>
      <c r="FY11" s="377"/>
      <c r="FZ11" s="377"/>
      <c r="GA11" s="377"/>
      <c r="GB11" s="377"/>
      <c r="GC11" s="377"/>
      <c r="GD11" s="377"/>
      <c r="GE11" s="377"/>
      <c r="GF11" s="377"/>
      <c r="GG11" s="377"/>
      <c r="GH11" s="377"/>
      <c r="GI11" s="377"/>
      <c r="GJ11" s="377"/>
      <c r="GK11" s="377"/>
      <c r="GL11" s="377"/>
      <c r="GM11" s="377"/>
      <c r="GN11" s="377"/>
      <c r="GO11" s="377"/>
      <c r="GP11" s="377"/>
      <c r="GQ11" s="377"/>
      <c r="GR11" s="377"/>
      <c r="GS11" s="377"/>
      <c r="GT11" s="377"/>
      <c r="GU11" s="377"/>
      <c r="GV11" s="377"/>
      <c r="GW11" s="377"/>
      <c r="GX11" s="377"/>
      <c r="GY11" s="377"/>
      <c r="GZ11" s="377"/>
      <c r="HA11" s="377"/>
      <c r="HB11" s="377"/>
      <c r="HC11" s="377"/>
      <c r="HD11" s="377"/>
      <c r="HE11" s="377"/>
      <c r="HF11" s="377"/>
      <c r="HG11" s="377"/>
      <c r="HH11" s="377"/>
      <c r="HI11" s="377"/>
      <c r="HJ11" s="377"/>
      <c r="HK11" s="377"/>
      <c r="HL11" s="377"/>
      <c r="HM11" s="377"/>
      <c r="HN11" s="377"/>
      <c r="HO11" s="377"/>
      <c r="HP11" s="377"/>
      <c r="HQ11" s="377"/>
      <c r="HR11" s="377"/>
      <c r="HS11" s="377"/>
      <c r="HT11" s="377"/>
      <c r="HU11" s="377"/>
      <c r="HV11" s="377"/>
      <c r="HW11" s="377"/>
      <c r="HX11" s="377"/>
      <c r="HY11" s="377"/>
      <c r="HZ11" s="377"/>
      <c r="IA11" s="377"/>
      <c r="IB11" s="377"/>
    </row>
    <row r="12" spans="1:236" s="378" customFormat="1" hidden="1">
      <c r="A12" s="384" t="s">
        <v>120</v>
      </c>
      <c r="B12" s="386"/>
      <c r="C12" s="386"/>
      <c r="D12" s="386"/>
      <c r="E12" s="386"/>
      <c r="F12" s="386"/>
      <c r="G12" s="386"/>
      <c r="H12" s="386"/>
      <c r="I12" s="387"/>
      <c r="J12" s="387"/>
      <c r="K12" s="388"/>
      <c r="L12" s="377"/>
      <c r="M12" s="377"/>
      <c r="N12" s="377"/>
      <c r="O12" s="377"/>
      <c r="P12" s="377"/>
      <c r="Q12" s="377"/>
      <c r="R12" s="377"/>
      <c r="S12" s="377"/>
      <c r="T12" s="377"/>
      <c r="U12" s="377"/>
      <c r="V12" s="377"/>
      <c r="W12" s="377"/>
      <c r="X12" s="377"/>
      <c r="Y12" s="377"/>
      <c r="Z12" s="377"/>
      <c r="AA12" s="377"/>
      <c r="AB12" s="377"/>
      <c r="AC12" s="377"/>
      <c r="AD12" s="377"/>
      <c r="AE12" s="377"/>
      <c r="AF12" s="377"/>
      <c r="AG12" s="377"/>
      <c r="AH12" s="377"/>
      <c r="AI12" s="377"/>
      <c r="AJ12" s="377"/>
      <c r="AK12" s="377"/>
      <c r="AL12" s="377"/>
      <c r="AM12" s="377"/>
      <c r="AN12" s="377"/>
      <c r="AO12" s="377"/>
      <c r="AP12" s="377"/>
      <c r="AQ12" s="377"/>
      <c r="AR12" s="377"/>
      <c r="AS12" s="377"/>
      <c r="AT12" s="377"/>
      <c r="AU12" s="377"/>
      <c r="AV12" s="377"/>
      <c r="AW12" s="377"/>
      <c r="AX12" s="377"/>
      <c r="AY12" s="377"/>
      <c r="AZ12" s="377"/>
      <c r="BA12" s="377"/>
      <c r="BB12" s="377"/>
      <c r="BC12" s="377"/>
      <c r="BD12" s="377"/>
      <c r="BE12" s="377"/>
      <c r="BF12" s="377"/>
      <c r="BG12" s="377"/>
      <c r="BH12" s="377"/>
      <c r="BI12" s="377"/>
      <c r="BJ12" s="377"/>
      <c r="BK12" s="377"/>
      <c r="BL12" s="377"/>
      <c r="BM12" s="377"/>
      <c r="BN12" s="377"/>
      <c r="BO12" s="377"/>
      <c r="BP12" s="377"/>
      <c r="BQ12" s="377"/>
      <c r="BR12" s="377"/>
      <c r="BS12" s="377"/>
      <c r="BT12" s="377"/>
      <c r="BU12" s="377"/>
      <c r="BV12" s="377"/>
      <c r="BW12" s="377"/>
      <c r="BX12" s="377"/>
      <c r="BY12" s="377"/>
      <c r="BZ12" s="377"/>
      <c r="CA12" s="377"/>
      <c r="CB12" s="377"/>
      <c r="CC12" s="377"/>
      <c r="CD12" s="377"/>
      <c r="CE12" s="377"/>
      <c r="CF12" s="377"/>
      <c r="CG12" s="377"/>
      <c r="CH12" s="377"/>
      <c r="CI12" s="377"/>
      <c r="CJ12" s="377"/>
      <c r="CK12" s="377"/>
      <c r="CL12" s="377"/>
      <c r="CM12" s="377"/>
      <c r="CN12" s="377"/>
      <c r="CO12" s="377"/>
      <c r="CP12" s="377"/>
      <c r="CQ12" s="377"/>
      <c r="CR12" s="377"/>
      <c r="CS12" s="377"/>
      <c r="CT12" s="377"/>
      <c r="CU12" s="377"/>
      <c r="CV12" s="377"/>
      <c r="CW12" s="377"/>
      <c r="CX12" s="377"/>
      <c r="CY12" s="377"/>
      <c r="CZ12" s="377"/>
      <c r="DA12" s="377"/>
      <c r="DB12" s="377"/>
      <c r="DC12" s="377"/>
      <c r="DD12" s="377"/>
      <c r="DE12" s="377"/>
      <c r="DF12" s="377"/>
      <c r="DG12" s="377"/>
      <c r="DH12" s="377"/>
      <c r="DI12" s="377"/>
      <c r="DJ12" s="377"/>
      <c r="DK12" s="377"/>
      <c r="DL12" s="377"/>
      <c r="DM12" s="377"/>
      <c r="DN12" s="377"/>
      <c r="DO12" s="377"/>
      <c r="DP12" s="377"/>
      <c r="DQ12" s="377"/>
      <c r="DR12" s="377"/>
      <c r="DS12" s="377"/>
      <c r="DT12" s="377"/>
      <c r="DU12" s="377"/>
      <c r="DV12" s="377"/>
      <c r="DW12" s="377"/>
      <c r="DX12" s="377"/>
      <c r="DY12" s="377"/>
      <c r="DZ12" s="377"/>
      <c r="EA12" s="377"/>
      <c r="EB12" s="377"/>
      <c r="EC12" s="377"/>
      <c r="ED12" s="377"/>
      <c r="EE12" s="377"/>
      <c r="EF12" s="377"/>
      <c r="EG12" s="377"/>
      <c r="EH12" s="377"/>
      <c r="EI12" s="377"/>
      <c r="EJ12" s="377"/>
      <c r="EK12" s="377"/>
      <c r="EL12" s="377"/>
      <c r="EM12" s="377"/>
      <c r="EN12" s="377"/>
      <c r="EO12" s="377"/>
      <c r="EP12" s="377"/>
      <c r="EQ12" s="377"/>
      <c r="ER12" s="377"/>
      <c r="ES12" s="377"/>
      <c r="ET12" s="377"/>
      <c r="EU12" s="377"/>
      <c r="EV12" s="377"/>
      <c r="EW12" s="377"/>
      <c r="EX12" s="377"/>
      <c r="EY12" s="377"/>
      <c r="EZ12" s="377"/>
      <c r="FA12" s="377"/>
      <c r="FB12" s="377"/>
      <c r="FC12" s="377"/>
      <c r="FD12" s="377"/>
      <c r="FE12" s="377"/>
      <c r="FF12" s="377"/>
      <c r="FG12" s="377"/>
      <c r="FH12" s="377"/>
      <c r="FI12" s="377"/>
      <c r="FJ12" s="377"/>
      <c r="FK12" s="377"/>
      <c r="FL12" s="377"/>
      <c r="FM12" s="377"/>
      <c r="FN12" s="377"/>
      <c r="FO12" s="377"/>
      <c r="FP12" s="377"/>
      <c r="FQ12" s="377"/>
      <c r="FR12" s="377"/>
      <c r="FS12" s="377"/>
      <c r="FT12" s="377"/>
      <c r="FU12" s="377"/>
      <c r="FV12" s="377"/>
      <c r="FW12" s="377"/>
      <c r="FX12" s="377"/>
      <c r="FY12" s="377"/>
      <c r="FZ12" s="377"/>
      <c r="GA12" s="377"/>
      <c r="GB12" s="377"/>
      <c r="GC12" s="377"/>
      <c r="GD12" s="377"/>
      <c r="GE12" s="377"/>
      <c r="GF12" s="377"/>
      <c r="GG12" s="377"/>
      <c r="GH12" s="377"/>
      <c r="GI12" s="377"/>
      <c r="GJ12" s="377"/>
      <c r="GK12" s="377"/>
      <c r="GL12" s="377"/>
      <c r="GM12" s="377"/>
      <c r="GN12" s="377"/>
      <c r="GO12" s="377"/>
      <c r="GP12" s="377"/>
      <c r="GQ12" s="377"/>
      <c r="GR12" s="377"/>
      <c r="GS12" s="377"/>
      <c r="GT12" s="377"/>
      <c r="GU12" s="377"/>
      <c r="GV12" s="377"/>
      <c r="GW12" s="377"/>
      <c r="GX12" s="377"/>
      <c r="GY12" s="377"/>
      <c r="GZ12" s="377"/>
      <c r="HA12" s="377"/>
      <c r="HB12" s="377"/>
      <c r="HC12" s="377"/>
      <c r="HD12" s="377"/>
      <c r="HE12" s="377"/>
      <c r="HF12" s="377"/>
      <c r="HG12" s="377"/>
      <c r="HH12" s="377"/>
      <c r="HI12" s="377"/>
      <c r="HJ12" s="377"/>
      <c r="HK12" s="377"/>
      <c r="HL12" s="377"/>
      <c r="HM12" s="377"/>
      <c r="HN12" s="377"/>
      <c r="HO12" s="377"/>
      <c r="HP12" s="377"/>
      <c r="HQ12" s="377"/>
      <c r="HR12" s="377"/>
      <c r="HS12" s="377"/>
      <c r="HT12" s="377"/>
      <c r="HU12" s="377"/>
      <c r="HV12" s="377"/>
      <c r="HW12" s="377"/>
      <c r="HX12" s="377"/>
      <c r="HY12" s="377"/>
      <c r="HZ12" s="377"/>
      <c r="IA12" s="377"/>
      <c r="IB12" s="377"/>
    </row>
    <row r="13" spans="1:236" ht="6.6" customHeight="1">
      <c r="A13" s="655"/>
      <c r="B13" s="652"/>
      <c r="C13" s="652"/>
      <c r="D13" s="652"/>
      <c r="E13" s="647"/>
      <c r="F13" s="647"/>
      <c r="G13" s="647"/>
      <c r="H13" s="647"/>
      <c r="I13" s="647"/>
      <c r="J13" s="656"/>
      <c r="K13" s="389"/>
    </row>
    <row r="14" spans="1:236" ht="21.6" customHeight="1">
      <c r="A14" s="911" t="s">
        <v>122</v>
      </c>
      <c r="B14" s="911" t="s">
        <v>464</v>
      </c>
      <c r="C14" s="911" t="s">
        <v>465</v>
      </c>
      <c r="D14" s="911" t="s">
        <v>466</v>
      </c>
      <c r="E14" s="911" t="s">
        <v>467</v>
      </c>
      <c r="F14" s="911" t="s">
        <v>468</v>
      </c>
      <c r="G14" s="911" t="s">
        <v>469</v>
      </c>
      <c r="H14" s="911" t="s">
        <v>470</v>
      </c>
      <c r="I14" s="911" t="s">
        <v>471</v>
      </c>
      <c r="J14" s="911" t="s">
        <v>472</v>
      </c>
      <c r="K14" s="911" t="s">
        <v>473</v>
      </c>
    </row>
    <row r="15" spans="1:236" ht="21.6" customHeight="1">
      <c r="A15" s="911"/>
      <c r="B15" s="911"/>
      <c r="C15" s="911"/>
      <c r="D15" s="911"/>
      <c r="E15" s="911"/>
      <c r="F15" s="911"/>
      <c r="G15" s="911"/>
      <c r="H15" s="911"/>
      <c r="I15" s="911"/>
      <c r="J15" s="911"/>
      <c r="K15" s="911"/>
    </row>
    <row r="16" spans="1:236" ht="18" customHeight="1">
      <c r="A16" s="657" t="s">
        <v>8</v>
      </c>
      <c r="B16" s="658" t="s">
        <v>474</v>
      </c>
      <c r="C16" s="659"/>
      <c r="D16" s="660"/>
      <c r="E16" s="661"/>
      <c r="F16" s="661"/>
      <c r="G16" s="661"/>
      <c r="H16" s="661"/>
      <c r="I16" s="697" t="s">
        <v>475</v>
      </c>
      <c r="J16" s="663"/>
      <c r="K16" s="908" t="s">
        <v>476</v>
      </c>
    </row>
    <row r="17" spans="1:13" ht="18" customHeight="1">
      <c r="A17" s="390" t="s">
        <v>9</v>
      </c>
      <c r="B17" s="391" t="s">
        <v>477</v>
      </c>
      <c r="C17" s="392" t="s">
        <v>370</v>
      </c>
      <c r="D17" s="698">
        <v>1</v>
      </c>
      <c r="E17" s="393">
        <v>120</v>
      </c>
      <c r="F17" s="394"/>
      <c r="G17" s="394"/>
      <c r="H17" s="395"/>
      <c r="I17" s="396">
        <v>21</v>
      </c>
      <c r="J17" s="397">
        <f t="shared" ref="J17:J25" si="0">D17*I17</f>
        <v>21</v>
      </c>
      <c r="K17" s="908"/>
    </row>
    <row r="18" spans="1:13" ht="18" customHeight="1">
      <c r="A18" s="390" t="s">
        <v>419</v>
      </c>
      <c r="B18" s="391" t="s">
        <v>478</v>
      </c>
      <c r="C18" s="392" t="s">
        <v>370</v>
      </c>
      <c r="D18" s="698">
        <v>1</v>
      </c>
      <c r="E18" s="393">
        <f t="shared" ref="E18:E25" si="1">E17</f>
        <v>120</v>
      </c>
      <c r="F18" s="394"/>
      <c r="G18" s="394"/>
      <c r="H18" s="395"/>
      <c r="I18" s="396">
        <v>21</v>
      </c>
      <c r="J18" s="397">
        <f t="shared" si="0"/>
        <v>21</v>
      </c>
      <c r="K18" s="908"/>
    </row>
    <row r="19" spans="1:13" ht="18" customHeight="1">
      <c r="A19" s="390" t="s">
        <v>420</v>
      </c>
      <c r="B19" s="391" t="s">
        <v>443</v>
      </c>
      <c r="C19" s="392" t="s">
        <v>370</v>
      </c>
      <c r="D19" s="698">
        <v>1</v>
      </c>
      <c r="E19" s="393">
        <f t="shared" si="1"/>
        <v>120</v>
      </c>
      <c r="F19" s="394"/>
      <c r="G19" s="394"/>
      <c r="H19" s="395"/>
      <c r="I19" s="396">
        <v>21</v>
      </c>
      <c r="J19" s="397">
        <f t="shared" si="0"/>
        <v>21</v>
      </c>
      <c r="K19" s="908"/>
    </row>
    <row r="20" spans="1:13" ht="18" customHeight="1">
      <c r="A20" s="390" t="s">
        <v>479</v>
      </c>
      <c r="B20" s="391" t="s">
        <v>480</v>
      </c>
      <c r="C20" s="392" t="s">
        <v>370</v>
      </c>
      <c r="D20" s="698">
        <v>1</v>
      </c>
      <c r="E20" s="393">
        <f t="shared" si="1"/>
        <v>120</v>
      </c>
      <c r="F20" s="394"/>
      <c r="G20" s="394"/>
      <c r="H20" s="395"/>
      <c r="I20" s="396">
        <v>21</v>
      </c>
      <c r="J20" s="397">
        <f t="shared" si="0"/>
        <v>21</v>
      </c>
      <c r="K20" s="908"/>
    </row>
    <row r="21" spans="1:13" ht="18" customHeight="1">
      <c r="A21" s="390" t="s">
        <v>481</v>
      </c>
      <c r="B21" s="391" t="s">
        <v>482</v>
      </c>
      <c r="C21" s="392" t="s">
        <v>370</v>
      </c>
      <c r="D21" s="698">
        <v>1</v>
      </c>
      <c r="E21" s="393">
        <f t="shared" si="1"/>
        <v>120</v>
      </c>
      <c r="F21" s="394"/>
      <c r="G21" s="394"/>
      <c r="H21" s="395"/>
      <c r="I21" s="396">
        <v>21</v>
      </c>
      <c r="J21" s="397">
        <f t="shared" si="0"/>
        <v>21</v>
      </c>
      <c r="K21" s="908"/>
    </row>
    <row r="22" spans="1:13" ht="18" customHeight="1">
      <c r="A22" s="390" t="s">
        <v>483</v>
      </c>
      <c r="B22" s="391" t="s">
        <v>484</v>
      </c>
      <c r="C22" s="392" t="s">
        <v>370</v>
      </c>
      <c r="D22" s="698">
        <v>1</v>
      </c>
      <c r="E22" s="393">
        <f t="shared" si="1"/>
        <v>120</v>
      </c>
      <c r="F22" s="394"/>
      <c r="G22" s="394"/>
      <c r="H22" s="395"/>
      <c r="I22" s="396">
        <v>21</v>
      </c>
      <c r="J22" s="397">
        <f t="shared" si="0"/>
        <v>21</v>
      </c>
      <c r="K22" s="908"/>
    </row>
    <row r="23" spans="1:13" ht="18" customHeight="1">
      <c r="A23" s="390" t="s">
        <v>485</v>
      </c>
      <c r="B23" s="391" t="s">
        <v>486</v>
      </c>
      <c r="C23" s="392" t="s">
        <v>370</v>
      </c>
      <c r="D23" s="698">
        <v>1</v>
      </c>
      <c r="E23" s="393">
        <f t="shared" si="1"/>
        <v>120</v>
      </c>
      <c r="F23" s="394"/>
      <c r="G23" s="394"/>
      <c r="H23" s="395"/>
      <c r="I23" s="396">
        <v>21</v>
      </c>
      <c r="J23" s="397">
        <f t="shared" si="0"/>
        <v>21</v>
      </c>
      <c r="K23" s="908"/>
    </row>
    <row r="24" spans="1:13" ht="23.45" hidden="1" customHeight="1">
      <c r="A24" s="390" t="s">
        <v>487</v>
      </c>
      <c r="B24" s="391" t="s">
        <v>488</v>
      </c>
      <c r="C24" s="392" t="s">
        <v>370</v>
      </c>
      <c r="D24" s="698">
        <v>0</v>
      </c>
      <c r="E24" s="393">
        <f t="shared" si="1"/>
        <v>120</v>
      </c>
      <c r="F24" s="392"/>
      <c r="G24" s="394"/>
      <c r="H24" s="395"/>
      <c r="I24" s="396">
        <v>21</v>
      </c>
      <c r="J24" s="397">
        <f t="shared" si="0"/>
        <v>0</v>
      </c>
      <c r="K24" s="908"/>
    </row>
    <row r="25" spans="1:13" ht="18" customHeight="1">
      <c r="A25" s="390" t="s">
        <v>487</v>
      </c>
      <c r="B25" s="398" t="s">
        <v>489</v>
      </c>
      <c r="C25" s="399" t="s">
        <v>370</v>
      </c>
      <c r="D25" s="698">
        <v>1</v>
      </c>
      <c r="E25" s="393">
        <f t="shared" si="1"/>
        <v>120</v>
      </c>
      <c r="F25" s="400"/>
      <c r="G25" s="401"/>
      <c r="H25" s="402"/>
      <c r="I25" s="396">
        <v>21</v>
      </c>
      <c r="J25" s="403">
        <f t="shared" si="0"/>
        <v>21</v>
      </c>
      <c r="K25" s="908"/>
    </row>
    <row r="26" spans="1:13" ht="18" customHeight="1">
      <c r="A26" s="909" t="s">
        <v>490</v>
      </c>
      <c r="B26" s="909"/>
      <c r="C26" s="909"/>
      <c r="D26" s="909"/>
      <c r="E26" s="909"/>
      <c r="F26" s="909"/>
      <c r="G26" s="909"/>
      <c r="H26" s="909"/>
      <c r="I26" s="909"/>
      <c r="J26" s="664">
        <f>SUM(J17:J25)</f>
        <v>168</v>
      </c>
      <c r="K26" s="908"/>
    </row>
    <row r="27" spans="1:13" ht="24.75" hidden="1" customHeight="1">
      <c r="A27" s="657" t="s">
        <v>12</v>
      </c>
      <c r="B27" s="665" t="s">
        <v>491</v>
      </c>
      <c r="C27" s="659"/>
      <c r="D27" s="666"/>
      <c r="E27" s="667"/>
      <c r="F27" s="659"/>
      <c r="G27" s="668" t="s">
        <v>492</v>
      </c>
      <c r="H27" s="668" t="s">
        <v>493</v>
      </c>
      <c r="I27" s="669"/>
      <c r="J27" s="667"/>
      <c r="K27" s="670"/>
    </row>
    <row r="28" spans="1:13" ht="18" hidden="1" customHeight="1">
      <c r="A28" s="390" t="s">
        <v>10</v>
      </c>
      <c r="B28" s="391" t="s">
        <v>494</v>
      </c>
      <c r="C28" s="392" t="s">
        <v>370</v>
      </c>
      <c r="D28" s="698">
        <v>0</v>
      </c>
      <c r="E28" s="393">
        <f>E25</f>
        <v>120</v>
      </c>
      <c r="F28" s="392" t="s">
        <v>270</v>
      </c>
      <c r="G28" s="404">
        <v>11.79</v>
      </c>
      <c r="H28" s="393">
        <v>8</v>
      </c>
      <c r="I28" s="405"/>
      <c r="J28" s="393">
        <f>(D28*G28*H28)</f>
        <v>0</v>
      </c>
      <c r="K28" s="406"/>
      <c r="L28" s="407">
        <v>2556.13</v>
      </c>
      <c r="M28" s="408">
        <f>L28/220</f>
        <v>11.62</v>
      </c>
    </row>
    <row r="29" spans="1:13" ht="18" hidden="1" customHeight="1">
      <c r="A29" s="390" t="s">
        <v>495</v>
      </c>
      <c r="B29" s="391" t="s">
        <v>496</v>
      </c>
      <c r="C29" s="392" t="s">
        <v>370</v>
      </c>
      <c r="D29" s="698">
        <v>0</v>
      </c>
      <c r="E29" s="393">
        <f>E28</f>
        <v>120</v>
      </c>
      <c r="F29" s="392" t="s">
        <v>270</v>
      </c>
      <c r="G29" s="404">
        <v>11.79</v>
      </c>
      <c r="H29" s="393">
        <v>8</v>
      </c>
      <c r="I29" s="405"/>
      <c r="J29" s="393">
        <f>(D29*G29*H29)</f>
        <v>0</v>
      </c>
      <c r="K29" s="406"/>
    </row>
    <row r="30" spans="1:13" ht="18" hidden="1" customHeight="1">
      <c r="A30" s="390" t="s">
        <v>497</v>
      </c>
      <c r="B30" s="391" t="s">
        <v>498</v>
      </c>
      <c r="C30" s="392" t="s">
        <v>370</v>
      </c>
      <c r="D30" s="698">
        <v>0</v>
      </c>
      <c r="E30" s="393">
        <f>E29</f>
        <v>120</v>
      </c>
      <c r="F30" s="392" t="s">
        <v>270</v>
      </c>
      <c r="G30" s="404">
        <v>11.79</v>
      </c>
      <c r="H30" s="393">
        <v>8</v>
      </c>
      <c r="I30" s="405"/>
      <c r="J30" s="393">
        <f>(D30*G30*H30)</f>
        <v>0</v>
      </c>
      <c r="K30" s="406"/>
    </row>
    <row r="31" spans="1:13" ht="30" hidden="1" customHeight="1">
      <c r="A31" s="390" t="s">
        <v>499</v>
      </c>
      <c r="B31" s="409" t="s">
        <v>500</v>
      </c>
      <c r="C31" s="410" t="s">
        <v>370</v>
      </c>
      <c r="D31" s="411">
        <v>0</v>
      </c>
      <c r="E31" s="412">
        <f>E30</f>
        <v>120</v>
      </c>
      <c r="F31" s="410" t="s">
        <v>270</v>
      </c>
      <c r="G31" s="404">
        <v>11.79</v>
      </c>
      <c r="H31" s="412">
        <v>8</v>
      </c>
      <c r="I31" s="413"/>
      <c r="J31" s="412">
        <f>(D31*G31*H31)</f>
        <v>0</v>
      </c>
      <c r="K31" s="406"/>
    </row>
    <row r="32" spans="1:13" ht="18" hidden="1" customHeight="1">
      <c r="A32" s="902" t="s">
        <v>501</v>
      </c>
      <c r="B32" s="902"/>
      <c r="C32" s="902"/>
      <c r="D32" s="902"/>
      <c r="E32" s="902"/>
      <c r="F32" s="902"/>
      <c r="G32" s="902"/>
      <c r="H32" s="902"/>
      <c r="I32" s="902"/>
      <c r="J32" s="671">
        <f>SUM(J28:J31)</f>
        <v>0</v>
      </c>
      <c r="K32" s="414"/>
    </row>
    <row r="33" spans="1:11" ht="18" customHeight="1">
      <c r="A33" s="672">
        <v>2</v>
      </c>
      <c r="B33" s="673" t="s">
        <v>502</v>
      </c>
      <c r="C33" s="674"/>
      <c r="D33" s="673"/>
      <c r="E33" s="675"/>
      <c r="F33" s="675"/>
      <c r="G33" s="675"/>
      <c r="H33" s="676" t="s">
        <v>503</v>
      </c>
      <c r="I33" s="677" t="s">
        <v>504</v>
      </c>
      <c r="J33" s="675"/>
      <c r="K33" s="415"/>
    </row>
    <row r="34" spans="1:11" ht="18" customHeight="1">
      <c r="A34" s="416" t="s">
        <v>10</v>
      </c>
      <c r="B34" s="417" t="s">
        <v>505</v>
      </c>
      <c r="C34" s="418" t="s">
        <v>370</v>
      </c>
      <c r="D34" s="419">
        <v>1</v>
      </c>
      <c r="E34" s="420">
        <f>E30</f>
        <v>120</v>
      </c>
      <c r="F34" s="421"/>
      <c r="G34" s="421"/>
      <c r="H34" s="422">
        <v>0.4</v>
      </c>
      <c r="I34" s="423">
        <v>3.6779999999999999</v>
      </c>
      <c r="J34" s="420">
        <f t="shared" ref="J34:J42" si="2">D34*H34*I34*E34</f>
        <v>176.54</v>
      </c>
      <c r="K34" s="415"/>
    </row>
    <row r="35" spans="1:11" ht="23.45" customHeight="1">
      <c r="A35" s="416" t="s">
        <v>495</v>
      </c>
      <c r="B35" s="417" t="s">
        <v>506</v>
      </c>
      <c r="C35" s="418" t="s">
        <v>370</v>
      </c>
      <c r="D35" s="419">
        <v>1</v>
      </c>
      <c r="E35" s="420">
        <f t="shared" ref="E35:E42" si="3">E34</f>
        <v>120</v>
      </c>
      <c r="F35" s="421"/>
      <c r="G35" s="421"/>
      <c r="H35" s="422">
        <v>0.4</v>
      </c>
      <c r="I35" s="423">
        <v>3.6779999999999999</v>
      </c>
      <c r="J35" s="420">
        <f t="shared" si="2"/>
        <v>176.54</v>
      </c>
      <c r="K35" s="415"/>
    </row>
    <row r="36" spans="1:11" ht="18" customHeight="1">
      <c r="A36" s="416" t="s">
        <v>497</v>
      </c>
      <c r="B36" s="417" t="s">
        <v>507</v>
      </c>
      <c r="C36" s="418" t="s">
        <v>370</v>
      </c>
      <c r="D36" s="419">
        <v>1</v>
      </c>
      <c r="E36" s="420">
        <f t="shared" si="3"/>
        <v>120</v>
      </c>
      <c r="F36" s="421"/>
      <c r="G36" s="421"/>
      <c r="H36" s="422">
        <v>0.4</v>
      </c>
      <c r="I36" s="423">
        <v>3.6779999999999999</v>
      </c>
      <c r="J36" s="420">
        <f t="shared" si="2"/>
        <v>176.54</v>
      </c>
      <c r="K36" s="415"/>
    </row>
    <row r="37" spans="1:11" ht="18" hidden="1" customHeight="1">
      <c r="A37" s="416" t="s">
        <v>499</v>
      </c>
      <c r="B37" s="417" t="s">
        <v>508</v>
      </c>
      <c r="C37" s="418" t="s">
        <v>370</v>
      </c>
      <c r="D37" s="419">
        <v>0</v>
      </c>
      <c r="E37" s="420">
        <f t="shared" si="3"/>
        <v>120</v>
      </c>
      <c r="F37" s="421"/>
      <c r="G37" s="421"/>
      <c r="H37" s="422">
        <v>0.4</v>
      </c>
      <c r="I37" s="423">
        <v>3.6779999999999999</v>
      </c>
      <c r="J37" s="420">
        <f t="shared" si="2"/>
        <v>0</v>
      </c>
      <c r="K37" s="415"/>
    </row>
    <row r="38" spans="1:11" ht="18" customHeight="1">
      <c r="A38" s="416" t="s">
        <v>499</v>
      </c>
      <c r="B38" s="417" t="s">
        <v>509</v>
      </c>
      <c r="C38" s="418" t="s">
        <v>370</v>
      </c>
      <c r="D38" s="419">
        <v>1</v>
      </c>
      <c r="E38" s="420">
        <f t="shared" si="3"/>
        <v>120</v>
      </c>
      <c r="F38" s="421"/>
      <c r="G38" s="421"/>
      <c r="H38" s="422">
        <v>0.4</v>
      </c>
      <c r="I38" s="423">
        <v>3.6779999999999999</v>
      </c>
      <c r="J38" s="420">
        <f t="shared" si="2"/>
        <v>176.54</v>
      </c>
      <c r="K38" s="415"/>
    </row>
    <row r="39" spans="1:11" ht="18" hidden="1" customHeight="1">
      <c r="A39" s="416" t="s">
        <v>510</v>
      </c>
      <c r="B39" s="417" t="s">
        <v>511</v>
      </c>
      <c r="C39" s="418" t="s">
        <v>370</v>
      </c>
      <c r="D39" s="419">
        <v>0</v>
      </c>
      <c r="E39" s="420">
        <f t="shared" si="3"/>
        <v>120</v>
      </c>
      <c r="F39" s="421"/>
      <c r="G39" s="421"/>
      <c r="H39" s="422">
        <v>0.4</v>
      </c>
      <c r="I39" s="423">
        <v>3.6779999999999999</v>
      </c>
      <c r="J39" s="420">
        <f t="shared" si="2"/>
        <v>0</v>
      </c>
      <c r="K39" s="415"/>
    </row>
    <row r="40" spans="1:11" ht="18" customHeight="1">
      <c r="A40" s="416" t="s">
        <v>512</v>
      </c>
      <c r="B40" s="417" t="s">
        <v>513</v>
      </c>
      <c r="C40" s="418" t="s">
        <v>370</v>
      </c>
      <c r="D40" s="419">
        <v>1</v>
      </c>
      <c r="E40" s="420">
        <f t="shared" si="3"/>
        <v>120</v>
      </c>
      <c r="F40" s="421"/>
      <c r="G40" s="421"/>
      <c r="H40" s="422">
        <v>0.4</v>
      </c>
      <c r="I40" s="423">
        <v>3.6779999999999999</v>
      </c>
      <c r="J40" s="420">
        <f t="shared" si="2"/>
        <v>176.54</v>
      </c>
      <c r="K40" s="415"/>
    </row>
    <row r="41" spans="1:11" ht="18" customHeight="1">
      <c r="A41" s="416" t="s">
        <v>510</v>
      </c>
      <c r="B41" s="417" t="s">
        <v>514</v>
      </c>
      <c r="C41" s="418" t="s">
        <v>370</v>
      </c>
      <c r="D41" s="419">
        <v>1</v>
      </c>
      <c r="E41" s="420">
        <f t="shared" si="3"/>
        <v>120</v>
      </c>
      <c r="F41" s="421"/>
      <c r="G41" s="421"/>
      <c r="H41" s="422">
        <v>0.1</v>
      </c>
      <c r="I41" s="423">
        <v>4.5940000000000003</v>
      </c>
      <c r="J41" s="420">
        <f t="shared" si="2"/>
        <v>55.13</v>
      </c>
      <c r="K41" s="415"/>
    </row>
    <row r="42" spans="1:11" ht="18" hidden="1" customHeight="1">
      <c r="A42" s="416" t="s">
        <v>515</v>
      </c>
      <c r="B42" s="424" t="s">
        <v>516</v>
      </c>
      <c r="C42" s="425" t="s">
        <v>370</v>
      </c>
      <c r="D42" s="426">
        <v>0</v>
      </c>
      <c r="E42" s="427">
        <f t="shared" si="3"/>
        <v>120</v>
      </c>
      <c r="F42" s="428"/>
      <c r="G42" s="428"/>
      <c r="H42" s="429">
        <v>0.1</v>
      </c>
      <c r="I42" s="430">
        <v>4.5940000000000003</v>
      </c>
      <c r="J42" s="427">
        <f t="shared" si="2"/>
        <v>0</v>
      </c>
      <c r="K42" s="431"/>
    </row>
    <row r="43" spans="1:11" ht="18" customHeight="1">
      <c r="A43" s="902"/>
      <c r="B43" s="902"/>
      <c r="C43" s="902"/>
      <c r="D43" s="902"/>
      <c r="E43" s="902"/>
      <c r="F43" s="902"/>
      <c r="G43" s="902"/>
      <c r="H43" s="902"/>
      <c r="I43" s="902"/>
      <c r="J43" s="671">
        <f>SUM(J34:J42)</f>
        <v>937.83</v>
      </c>
      <c r="K43" s="432"/>
    </row>
    <row r="44" spans="1:11" ht="18" customHeight="1">
      <c r="A44" s="657">
        <v>4</v>
      </c>
      <c r="B44" s="660" t="s">
        <v>517</v>
      </c>
      <c r="C44" s="659"/>
      <c r="D44" s="666"/>
      <c r="E44" s="661"/>
      <c r="F44" s="661"/>
      <c r="G44" s="661"/>
      <c r="H44" s="910" t="s">
        <v>518</v>
      </c>
      <c r="I44" s="910"/>
      <c r="J44" s="678"/>
      <c r="K44" s="679"/>
    </row>
    <row r="45" spans="1:11" ht="18" customHeight="1">
      <c r="A45" s="390" t="s">
        <v>168</v>
      </c>
      <c r="B45" s="391" t="s">
        <v>519</v>
      </c>
      <c r="C45" s="392" t="s">
        <v>370</v>
      </c>
      <c r="D45" s="698">
        <v>1</v>
      </c>
      <c r="E45" s="393">
        <f>E42</f>
        <v>120</v>
      </c>
      <c r="F45" s="405">
        <v>14.75</v>
      </c>
      <c r="G45" s="393">
        <f t="shared" ref="G45:G57" si="4">E45*F45*D45</f>
        <v>1770</v>
      </c>
      <c r="H45" s="906">
        <v>0.4</v>
      </c>
      <c r="I45" s="907"/>
      <c r="J45" s="433">
        <f t="shared" ref="J45:J57" si="5">G45*H45</f>
        <v>708</v>
      </c>
      <c r="K45" s="415"/>
    </row>
    <row r="46" spans="1:11" ht="18" hidden="1" customHeight="1">
      <c r="A46" s="390" t="s">
        <v>169</v>
      </c>
      <c r="B46" s="391" t="s">
        <v>520</v>
      </c>
      <c r="C46" s="392" t="s">
        <v>370</v>
      </c>
      <c r="D46" s="698">
        <v>0</v>
      </c>
      <c r="E46" s="393">
        <f>E45</f>
        <v>120</v>
      </c>
      <c r="F46" s="405">
        <v>11.48</v>
      </c>
      <c r="G46" s="393">
        <f t="shared" si="4"/>
        <v>0</v>
      </c>
      <c r="H46" s="906">
        <v>0.4</v>
      </c>
      <c r="I46" s="907"/>
      <c r="J46" s="433">
        <f t="shared" si="5"/>
        <v>0</v>
      </c>
      <c r="K46" s="415"/>
    </row>
    <row r="47" spans="1:11" ht="18" customHeight="1">
      <c r="A47" s="390" t="s">
        <v>169</v>
      </c>
      <c r="B47" s="391" t="s">
        <v>521</v>
      </c>
      <c r="C47" s="392" t="s">
        <v>370</v>
      </c>
      <c r="D47" s="698">
        <v>1</v>
      </c>
      <c r="E47" s="393">
        <f>E45</f>
        <v>120</v>
      </c>
      <c r="F47" s="405">
        <v>13.23</v>
      </c>
      <c r="G47" s="393">
        <f t="shared" si="4"/>
        <v>1587.6</v>
      </c>
      <c r="H47" s="905">
        <v>0.4</v>
      </c>
      <c r="I47" s="905"/>
      <c r="J47" s="433">
        <f t="shared" si="5"/>
        <v>635.04</v>
      </c>
      <c r="K47" s="415"/>
    </row>
    <row r="48" spans="1:11" ht="18" customHeight="1">
      <c r="A48" s="390" t="s">
        <v>522</v>
      </c>
      <c r="B48" s="391" t="s">
        <v>523</v>
      </c>
      <c r="C48" s="392" t="s">
        <v>370</v>
      </c>
      <c r="D48" s="698">
        <v>1</v>
      </c>
      <c r="E48" s="393">
        <f>E46</f>
        <v>120</v>
      </c>
      <c r="F48" s="405">
        <v>9.36</v>
      </c>
      <c r="G48" s="393">
        <f t="shared" si="4"/>
        <v>1123.2</v>
      </c>
      <c r="H48" s="905">
        <v>0.4</v>
      </c>
      <c r="I48" s="905"/>
      <c r="J48" s="433">
        <f t="shared" si="5"/>
        <v>449.28</v>
      </c>
      <c r="K48" s="415"/>
    </row>
    <row r="49" spans="1:11" ht="18" hidden="1" customHeight="1">
      <c r="A49" s="390" t="s">
        <v>524</v>
      </c>
      <c r="B49" s="391" t="s">
        <v>525</v>
      </c>
      <c r="C49" s="392" t="s">
        <v>370</v>
      </c>
      <c r="D49" s="698">
        <v>0</v>
      </c>
      <c r="E49" s="393">
        <f t="shared" ref="E49:E54" si="6">E47</f>
        <v>120</v>
      </c>
      <c r="F49" s="405">
        <v>16.559999999999999</v>
      </c>
      <c r="G49" s="393">
        <f t="shared" si="4"/>
        <v>0</v>
      </c>
      <c r="H49" s="905">
        <v>0.4</v>
      </c>
      <c r="I49" s="905"/>
      <c r="J49" s="433">
        <f t="shared" si="5"/>
        <v>0</v>
      </c>
      <c r="K49" s="415"/>
    </row>
    <row r="50" spans="1:11" ht="23.45" hidden="1" customHeight="1">
      <c r="A50" s="390" t="s">
        <v>526</v>
      </c>
      <c r="B50" s="391" t="s">
        <v>527</v>
      </c>
      <c r="C50" s="392" t="s">
        <v>370</v>
      </c>
      <c r="D50" s="698">
        <v>0</v>
      </c>
      <c r="E50" s="393">
        <f t="shared" si="6"/>
        <v>120</v>
      </c>
      <c r="F50" s="405">
        <v>11.25</v>
      </c>
      <c r="G50" s="393">
        <f t="shared" si="4"/>
        <v>0</v>
      </c>
      <c r="H50" s="905">
        <v>0.4</v>
      </c>
      <c r="I50" s="905"/>
      <c r="J50" s="433">
        <f t="shared" si="5"/>
        <v>0</v>
      </c>
      <c r="K50" s="415"/>
    </row>
    <row r="51" spans="1:11" ht="18" customHeight="1">
      <c r="A51" s="390" t="s">
        <v>528</v>
      </c>
      <c r="B51" s="391" t="s">
        <v>529</v>
      </c>
      <c r="C51" s="392" t="s">
        <v>370</v>
      </c>
      <c r="D51" s="698">
        <v>1</v>
      </c>
      <c r="E51" s="393">
        <f t="shared" si="6"/>
        <v>120</v>
      </c>
      <c r="F51" s="405">
        <v>10</v>
      </c>
      <c r="G51" s="393">
        <f t="shared" si="4"/>
        <v>1200</v>
      </c>
      <c r="H51" s="905">
        <v>0.4</v>
      </c>
      <c r="I51" s="905"/>
      <c r="J51" s="433">
        <f t="shared" si="5"/>
        <v>480</v>
      </c>
      <c r="K51" s="415"/>
    </row>
    <row r="52" spans="1:11" ht="18" hidden="1" customHeight="1">
      <c r="A52" s="390" t="s">
        <v>530</v>
      </c>
      <c r="B52" s="391" t="s">
        <v>531</v>
      </c>
      <c r="C52" s="392" t="s">
        <v>370</v>
      </c>
      <c r="D52" s="698">
        <v>0</v>
      </c>
      <c r="E52" s="393">
        <f t="shared" si="6"/>
        <v>120</v>
      </c>
      <c r="F52" s="405">
        <v>4.32</v>
      </c>
      <c r="G52" s="393">
        <f t="shared" si="4"/>
        <v>0</v>
      </c>
      <c r="H52" s="905">
        <v>0.4</v>
      </c>
      <c r="I52" s="905"/>
      <c r="J52" s="433">
        <f t="shared" si="5"/>
        <v>0</v>
      </c>
      <c r="K52" s="415"/>
    </row>
    <row r="53" spans="1:11" ht="18" hidden="1" customHeight="1">
      <c r="A53" s="390" t="s">
        <v>532</v>
      </c>
      <c r="B53" s="391" t="s">
        <v>533</v>
      </c>
      <c r="C53" s="392" t="s">
        <v>370</v>
      </c>
      <c r="D53" s="698">
        <v>0</v>
      </c>
      <c r="E53" s="393">
        <f t="shared" si="6"/>
        <v>120</v>
      </c>
      <c r="F53" s="405">
        <v>20</v>
      </c>
      <c r="G53" s="393">
        <f t="shared" si="4"/>
        <v>0</v>
      </c>
      <c r="H53" s="905">
        <v>0.4</v>
      </c>
      <c r="I53" s="905"/>
      <c r="J53" s="433">
        <f t="shared" si="5"/>
        <v>0</v>
      </c>
      <c r="K53" s="415"/>
    </row>
    <row r="54" spans="1:11" ht="18" hidden="1" customHeight="1">
      <c r="A54" s="390" t="s">
        <v>534</v>
      </c>
      <c r="B54" s="391" t="s">
        <v>535</v>
      </c>
      <c r="C54" s="392" t="s">
        <v>370</v>
      </c>
      <c r="D54" s="698">
        <v>0</v>
      </c>
      <c r="E54" s="393">
        <f t="shared" si="6"/>
        <v>120</v>
      </c>
      <c r="F54" s="405">
        <v>5.65</v>
      </c>
      <c r="G54" s="393">
        <f t="shared" si="4"/>
        <v>0</v>
      </c>
      <c r="H54" s="905">
        <v>0.4</v>
      </c>
      <c r="I54" s="905"/>
      <c r="J54" s="433">
        <f t="shared" si="5"/>
        <v>0</v>
      </c>
      <c r="K54" s="415"/>
    </row>
    <row r="55" spans="1:11" ht="18" hidden="1" customHeight="1">
      <c r="A55" s="390" t="s">
        <v>536</v>
      </c>
      <c r="B55" s="391" t="s">
        <v>537</v>
      </c>
      <c r="C55" s="392" t="s">
        <v>370</v>
      </c>
      <c r="D55" s="698">
        <v>0</v>
      </c>
      <c r="E55" s="393">
        <f>E54</f>
        <v>120</v>
      </c>
      <c r="F55" s="405">
        <v>31.58</v>
      </c>
      <c r="G55" s="393">
        <f t="shared" si="4"/>
        <v>0</v>
      </c>
      <c r="H55" s="905">
        <v>0.4</v>
      </c>
      <c r="I55" s="905"/>
      <c r="J55" s="433">
        <f t="shared" si="5"/>
        <v>0</v>
      </c>
      <c r="K55" s="415"/>
    </row>
    <row r="56" spans="1:11" ht="18" hidden="1" customHeight="1">
      <c r="A56" s="390" t="s">
        <v>387</v>
      </c>
      <c r="B56" s="391" t="s">
        <v>538</v>
      </c>
      <c r="C56" s="392" t="s">
        <v>370</v>
      </c>
      <c r="D56" s="698">
        <v>0</v>
      </c>
      <c r="E56" s="393">
        <f>E54</f>
        <v>120</v>
      </c>
      <c r="F56" s="405">
        <v>1.88</v>
      </c>
      <c r="G56" s="393">
        <f t="shared" si="4"/>
        <v>0</v>
      </c>
      <c r="H56" s="905">
        <v>0.4</v>
      </c>
      <c r="I56" s="905"/>
      <c r="J56" s="433">
        <f t="shared" si="5"/>
        <v>0</v>
      </c>
      <c r="K56" s="415"/>
    </row>
    <row r="57" spans="1:11" ht="18" hidden="1" customHeight="1">
      <c r="A57" s="390" t="s">
        <v>539</v>
      </c>
      <c r="B57" s="409" t="s">
        <v>540</v>
      </c>
      <c r="C57" s="410" t="s">
        <v>370</v>
      </c>
      <c r="D57" s="411">
        <v>0</v>
      </c>
      <c r="E57" s="412">
        <f>E51</f>
        <v>120</v>
      </c>
      <c r="F57" s="413">
        <v>0.63</v>
      </c>
      <c r="G57" s="412">
        <f t="shared" si="4"/>
        <v>0</v>
      </c>
      <c r="H57" s="905">
        <v>0.4</v>
      </c>
      <c r="I57" s="905"/>
      <c r="J57" s="434">
        <f t="shared" si="5"/>
        <v>0</v>
      </c>
      <c r="K57" s="415"/>
    </row>
    <row r="58" spans="1:11" ht="15.95" customHeight="1">
      <c r="A58" s="902" t="s">
        <v>541</v>
      </c>
      <c r="B58" s="902"/>
      <c r="C58" s="902"/>
      <c r="D58" s="902"/>
      <c r="E58" s="902"/>
      <c r="F58" s="902"/>
      <c r="G58" s="902"/>
      <c r="H58" s="902"/>
      <c r="I58" s="902"/>
      <c r="J58" s="671">
        <f>SUM(J45:J57)</f>
        <v>2272.3200000000002</v>
      </c>
      <c r="K58" s="389"/>
    </row>
    <row r="59" spans="1:11" ht="9.75" customHeight="1">
      <c r="A59" s="903"/>
      <c r="B59" s="903"/>
      <c r="C59" s="903"/>
      <c r="D59" s="903"/>
      <c r="E59" s="903"/>
      <c r="F59" s="903"/>
      <c r="G59" s="903"/>
      <c r="H59" s="903"/>
      <c r="I59" s="903"/>
      <c r="J59" s="903"/>
      <c r="K59" s="415"/>
    </row>
    <row r="60" spans="1:11" ht="15.95" customHeight="1">
      <c r="A60" s="904" t="s">
        <v>542</v>
      </c>
      <c r="B60" s="904"/>
      <c r="C60" s="904"/>
      <c r="D60" s="904"/>
      <c r="E60" s="904"/>
      <c r="F60" s="904"/>
      <c r="G60" s="904"/>
      <c r="H60" s="904"/>
      <c r="I60" s="904"/>
      <c r="J60" s="680">
        <f>J26+J32+J43+J58</f>
        <v>3378.15</v>
      </c>
      <c r="K60" s="389"/>
    </row>
    <row r="61" spans="1:11" ht="9.75" customHeight="1">
      <c r="A61" s="903"/>
      <c r="B61" s="903"/>
      <c r="C61" s="903"/>
      <c r="D61" s="903"/>
      <c r="E61" s="903"/>
      <c r="F61" s="903"/>
      <c r="G61" s="903"/>
      <c r="H61" s="903"/>
      <c r="I61" s="903"/>
      <c r="J61" s="903"/>
      <c r="K61" s="415"/>
    </row>
    <row r="62" spans="1:11" ht="15.95" customHeight="1">
      <c r="A62" s="904" t="s">
        <v>543</v>
      </c>
      <c r="B62" s="904"/>
      <c r="C62" s="904"/>
      <c r="D62" s="904"/>
      <c r="E62" s="904"/>
      <c r="F62" s="904"/>
      <c r="G62" s="904"/>
      <c r="H62" s="904"/>
      <c r="I62" s="904"/>
      <c r="J62" s="681">
        <f>J60*0.2135</f>
        <v>721.24</v>
      </c>
      <c r="K62" s="389"/>
    </row>
    <row r="63" spans="1:11" ht="9.75" customHeight="1">
      <c r="A63" s="903"/>
      <c r="B63" s="903"/>
      <c r="C63" s="903"/>
      <c r="D63" s="903"/>
      <c r="E63" s="903"/>
      <c r="F63" s="903"/>
      <c r="G63" s="903"/>
      <c r="H63" s="903"/>
      <c r="I63" s="903"/>
      <c r="J63" s="903"/>
      <c r="K63" s="415"/>
    </row>
    <row r="64" spans="1:11" ht="15.75" customHeight="1">
      <c r="A64" s="901" t="s">
        <v>544</v>
      </c>
      <c r="B64" s="901"/>
      <c r="C64" s="901"/>
      <c r="D64" s="901"/>
      <c r="E64" s="901"/>
      <c r="F64" s="901"/>
      <c r="G64" s="901"/>
      <c r="H64" s="901"/>
      <c r="I64" s="901"/>
      <c r="J64" s="671">
        <f>TRUNC(J60+J62,2)</f>
        <v>4099.3900000000003</v>
      </c>
      <c r="K64" s="432"/>
    </row>
  </sheetData>
  <mergeCells count="41">
    <mergeCell ref="J14:J15"/>
    <mergeCell ref="K14:K15"/>
    <mergeCell ref="A2:K2"/>
    <mergeCell ref="A3:K3"/>
    <mergeCell ref="A4:K4"/>
    <mergeCell ref="A6:J6"/>
    <mergeCell ref="A8:K8"/>
    <mergeCell ref="A14:A15"/>
    <mergeCell ref="B14:B15"/>
    <mergeCell ref="C14:C15"/>
    <mergeCell ref="D14:D15"/>
    <mergeCell ref="E14:E15"/>
    <mergeCell ref="H45:I45"/>
    <mergeCell ref="F14:F15"/>
    <mergeCell ref="G14:G15"/>
    <mergeCell ref="H14:H15"/>
    <mergeCell ref="I14:I15"/>
    <mergeCell ref="K16:K26"/>
    <mergeCell ref="A26:I26"/>
    <mergeCell ref="A32:I32"/>
    <mergeCell ref="A43:I43"/>
    <mergeCell ref="H44:I44"/>
    <mergeCell ref="H57:I57"/>
    <mergeCell ref="H46:I46"/>
    <mergeCell ref="H47:I47"/>
    <mergeCell ref="H48:I48"/>
    <mergeCell ref="H49:I49"/>
    <mergeCell ref="H50:I50"/>
    <mergeCell ref="H51:I51"/>
    <mergeCell ref="H52:I52"/>
    <mergeCell ref="H53:I53"/>
    <mergeCell ref="H54:I54"/>
    <mergeCell ref="H55:I55"/>
    <mergeCell ref="H56:I56"/>
    <mergeCell ref="A64:I64"/>
    <mergeCell ref="A58:I58"/>
    <mergeCell ref="A59:J59"/>
    <mergeCell ref="A60:I60"/>
    <mergeCell ref="A61:J61"/>
    <mergeCell ref="A62:I62"/>
    <mergeCell ref="A63:J6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4"/>
  <sheetViews>
    <sheetView showGridLines="0" view="pageBreakPreview" topLeftCell="A4" zoomScale="95" zoomScaleNormal="100" zoomScaleSheetLayoutView="95" workbookViewId="0">
      <selection activeCell="A10" sqref="A10"/>
    </sheetView>
  </sheetViews>
  <sheetFormatPr defaultRowHeight="15"/>
  <cols>
    <col min="1" max="1" width="17" style="435" customWidth="1"/>
    <col min="2" max="2" width="42.140625" style="376" customWidth="1"/>
    <col min="3" max="3" width="9.140625" style="435"/>
    <col min="4" max="6" width="9.140625" style="376"/>
    <col min="7" max="7" width="12" style="376" customWidth="1"/>
    <col min="8" max="8" width="13.5703125" style="376" customWidth="1"/>
    <col min="9" max="9" width="15.42578125" style="376" customWidth="1"/>
    <col min="10" max="10" width="20" style="376" customWidth="1"/>
    <col min="11" max="11" width="18.140625" style="376" customWidth="1"/>
    <col min="12" max="1025" width="9.140625" style="376"/>
  </cols>
  <sheetData>
    <row r="1" spans="1:236" ht="76.5" customHeight="1">
      <c r="A1" s="639"/>
      <c r="B1" s="640"/>
      <c r="C1" s="641"/>
      <c r="D1" s="642"/>
      <c r="E1" s="642"/>
      <c r="F1" s="642"/>
      <c r="G1" s="642"/>
      <c r="H1" s="643"/>
      <c r="I1" s="643"/>
      <c r="J1" s="643"/>
      <c r="K1" s="644"/>
    </row>
    <row r="2" spans="1:236">
      <c r="A2" s="912" t="s">
        <v>3</v>
      </c>
      <c r="B2" s="913"/>
      <c r="C2" s="913"/>
      <c r="D2" s="913"/>
      <c r="E2" s="913"/>
      <c r="F2" s="913"/>
      <c r="G2" s="913"/>
      <c r="H2" s="913"/>
      <c r="I2" s="913"/>
      <c r="J2" s="913"/>
      <c r="K2" s="914"/>
    </row>
    <row r="3" spans="1:236" ht="15" customHeight="1">
      <c r="A3" s="915" t="s">
        <v>34</v>
      </c>
      <c r="B3" s="916"/>
      <c r="C3" s="916"/>
      <c r="D3" s="916"/>
      <c r="E3" s="916"/>
      <c r="F3" s="916"/>
      <c r="G3" s="916"/>
      <c r="H3" s="916"/>
      <c r="I3" s="916"/>
      <c r="J3" s="916"/>
      <c r="K3" s="917"/>
    </row>
    <row r="4" spans="1:236" s="378" customFormat="1">
      <c r="A4" s="915" t="s">
        <v>162</v>
      </c>
      <c r="B4" s="916"/>
      <c r="C4" s="916"/>
      <c r="D4" s="916"/>
      <c r="E4" s="916"/>
      <c r="F4" s="916"/>
      <c r="G4" s="916"/>
      <c r="H4" s="916"/>
      <c r="I4" s="916"/>
      <c r="J4" s="916"/>
      <c r="K4" s="917"/>
      <c r="L4" s="377"/>
      <c r="M4" s="377"/>
      <c r="N4" s="377"/>
      <c r="O4" s="377"/>
      <c r="P4" s="377"/>
      <c r="Q4" s="377"/>
      <c r="R4" s="377"/>
      <c r="S4" s="377"/>
      <c r="T4" s="377"/>
      <c r="U4" s="377"/>
      <c r="V4" s="377"/>
      <c r="W4" s="377"/>
      <c r="X4" s="377"/>
      <c r="Y4" s="377"/>
      <c r="Z4" s="377"/>
      <c r="AA4" s="377"/>
      <c r="AB4" s="377"/>
      <c r="AC4" s="377"/>
      <c r="AD4" s="377"/>
      <c r="AE4" s="377"/>
      <c r="AF4" s="377"/>
      <c r="AG4" s="377"/>
      <c r="AH4" s="377"/>
      <c r="AI4" s="377"/>
      <c r="AJ4" s="377"/>
      <c r="AK4" s="377"/>
      <c r="AL4" s="377"/>
      <c r="AM4" s="377"/>
      <c r="AN4" s="377"/>
      <c r="AO4" s="377"/>
      <c r="AP4" s="377"/>
      <c r="AQ4" s="377"/>
      <c r="AR4" s="377"/>
      <c r="AS4" s="377"/>
      <c r="AT4" s="377"/>
      <c r="AU4" s="377"/>
      <c r="AV4" s="377"/>
      <c r="AW4" s="377"/>
      <c r="AX4" s="377"/>
      <c r="AY4" s="377"/>
      <c r="AZ4" s="377"/>
      <c r="BA4" s="377"/>
      <c r="BB4" s="377"/>
      <c r="BC4" s="377"/>
      <c r="BD4" s="377"/>
      <c r="BE4" s="377"/>
      <c r="BF4" s="377"/>
      <c r="BG4" s="377"/>
      <c r="BH4" s="377"/>
      <c r="BI4" s="377"/>
      <c r="BJ4" s="377"/>
      <c r="BK4" s="377"/>
      <c r="BL4" s="377"/>
      <c r="BM4" s="377"/>
      <c r="BN4" s="377"/>
      <c r="BO4" s="377"/>
      <c r="BP4" s="377"/>
      <c r="BQ4" s="377"/>
      <c r="BR4" s="377"/>
      <c r="BS4" s="377"/>
      <c r="BT4" s="377"/>
      <c r="BU4" s="377"/>
      <c r="BV4" s="377"/>
      <c r="BW4" s="377"/>
      <c r="BX4" s="377"/>
      <c r="BY4" s="377"/>
      <c r="BZ4" s="377"/>
      <c r="CA4" s="377"/>
      <c r="CB4" s="377"/>
      <c r="CC4" s="377"/>
      <c r="CD4" s="377"/>
      <c r="CE4" s="377"/>
      <c r="CF4" s="377"/>
      <c r="CG4" s="377"/>
      <c r="CH4" s="377"/>
      <c r="CI4" s="377"/>
      <c r="CJ4" s="377"/>
      <c r="CK4" s="377"/>
      <c r="CL4" s="377"/>
      <c r="CM4" s="377"/>
      <c r="CN4" s="377"/>
      <c r="CO4" s="377"/>
      <c r="CP4" s="377"/>
      <c r="CQ4" s="377"/>
      <c r="CR4" s="377"/>
      <c r="CS4" s="377"/>
      <c r="CT4" s="377"/>
      <c r="CU4" s="377"/>
      <c r="CV4" s="377"/>
      <c r="CW4" s="377"/>
      <c r="CX4" s="377"/>
      <c r="CY4" s="377"/>
      <c r="CZ4" s="377"/>
      <c r="DA4" s="377"/>
      <c r="DB4" s="377"/>
      <c r="DC4" s="377"/>
      <c r="DD4" s="377"/>
      <c r="DE4" s="377"/>
      <c r="DF4" s="377"/>
      <c r="DG4" s="377"/>
      <c r="DH4" s="377"/>
      <c r="DI4" s="377"/>
      <c r="DJ4" s="377"/>
      <c r="DK4" s="377"/>
      <c r="DL4" s="377"/>
      <c r="DM4" s="377"/>
      <c r="DN4" s="377"/>
      <c r="DO4" s="377"/>
      <c r="DP4" s="377"/>
      <c r="DQ4" s="377"/>
      <c r="DR4" s="377"/>
      <c r="DS4" s="377"/>
      <c r="DT4" s="377"/>
      <c r="DU4" s="377"/>
      <c r="DV4" s="377"/>
      <c r="DW4" s="377"/>
      <c r="DX4" s="377"/>
      <c r="DY4" s="377"/>
      <c r="DZ4" s="377"/>
      <c r="EA4" s="377"/>
      <c r="EB4" s="377"/>
      <c r="EC4" s="377"/>
      <c r="ED4" s="377"/>
      <c r="EE4" s="377"/>
      <c r="EF4" s="377"/>
      <c r="EG4" s="377"/>
      <c r="EH4" s="377"/>
      <c r="EI4" s="377"/>
      <c r="EJ4" s="377"/>
      <c r="EK4" s="377"/>
      <c r="EL4" s="377"/>
      <c r="EM4" s="377"/>
      <c r="EN4" s="377"/>
      <c r="EO4" s="377"/>
      <c r="EP4" s="377"/>
      <c r="EQ4" s="377"/>
      <c r="ER4" s="377"/>
      <c r="ES4" s="377"/>
      <c r="ET4" s="377"/>
      <c r="EU4" s="377"/>
      <c r="EV4" s="377"/>
      <c r="EW4" s="377"/>
      <c r="EX4" s="377"/>
      <c r="EY4" s="377"/>
      <c r="EZ4" s="377"/>
      <c r="FA4" s="377"/>
      <c r="FB4" s="377"/>
      <c r="FC4" s="377"/>
      <c r="FD4" s="377"/>
      <c r="FE4" s="377"/>
      <c r="FF4" s="377"/>
      <c r="FG4" s="377"/>
      <c r="FH4" s="377"/>
      <c r="FI4" s="377"/>
      <c r="FJ4" s="377"/>
      <c r="FK4" s="377"/>
      <c r="FL4" s="377"/>
      <c r="FM4" s="377"/>
      <c r="FN4" s="377"/>
      <c r="FO4" s="377"/>
      <c r="FP4" s="377"/>
      <c r="FQ4" s="377"/>
      <c r="FR4" s="377"/>
      <c r="FS4" s="377"/>
      <c r="FT4" s="377"/>
      <c r="FU4" s="377"/>
      <c r="FV4" s="377"/>
      <c r="FW4" s="377"/>
      <c r="FX4" s="377"/>
      <c r="FY4" s="377"/>
      <c r="FZ4" s="377"/>
      <c r="GA4" s="377"/>
      <c r="GB4" s="377"/>
      <c r="GC4" s="377"/>
      <c r="GD4" s="377"/>
      <c r="GE4" s="377"/>
      <c r="GF4" s="377"/>
      <c r="GG4" s="377"/>
      <c r="GH4" s="377"/>
      <c r="GI4" s="377"/>
      <c r="GJ4" s="377"/>
      <c r="GK4" s="377"/>
      <c r="GL4" s="377"/>
      <c r="GM4" s="377"/>
      <c r="GN4" s="377"/>
      <c r="GO4" s="377"/>
      <c r="GP4" s="377"/>
      <c r="GQ4" s="377"/>
      <c r="GR4" s="377"/>
      <c r="GS4" s="377"/>
      <c r="GT4" s="377"/>
      <c r="GU4" s="377"/>
      <c r="GV4" s="377"/>
      <c r="GW4" s="377"/>
      <c r="GX4" s="377"/>
      <c r="GY4" s="377"/>
      <c r="GZ4" s="377"/>
      <c r="HA4" s="377"/>
      <c r="HB4" s="377"/>
      <c r="HC4" s="377"/>
      <c r="HD4" s="377"/>
      <c r="HE4" s="377"/>
      <c r="HF4" s="377"/>
      <c r="HG4" s="377"/>
      <c r="HH4" s="377"/>
      <c r="HI4" s="377"/>
      <c r="HJ4" s="377"/>
      <c r="HK4" s="377"/>
      <c r="HL4" s="377"/>
      <c r="HM4" s="377"/>
      <c r="HN4" s="377"/>
      <c r="HO4" s="377"/>
      <c r="HP4" s="377"/>
      <c r="HQ4" s="377"/>
      <c r="HR4" s="377"/>
      <c r="HS4" s="377"/>
      <c r="HT4" s="377"/>
      <c r="HU4" s="377"/>
      <c r="HV4" s="377"/>
      <c r="HW4" s="377"/>
      <c r="HX4" s="377"/>
      <c r="HY4" s="377"/>
      <c r="HZ4" s="377"/>
      <c r="IA4" s="377"/>
    </row>
    <row r="5" spans="1:236" s="378" customFormat="1" ht="21" customHeight="1">
      <c r="A5" s="379"/>
      <c r="B5" s="645"/>
      <c r="C5" s="645"/>
      <c r="D5" s="645"/>
      <c r="E5" s="645"/>
      <c r="F5" s="645"/>
      <c r="G5" s="645"/>
      <c r="H5" s="645"/>
      <c r="I5" s="645"/>
      <c r="J5" s="646" t="s">
        <v>161</v>
      </c>
      <c r="K5" s="638">
        <v>43497</v>
      </c>
      <c r="L5" s="377"/>
      <c r="M5" s="377"/>
      <c r="N5" s="377"/>
      <c r="O5" s="377"/>
      <c r="P5" s="377"/>
      <c r="Q5" s="377"/>
      <c r="R5" s="377"/>
      <c r="S5" s="377"/>
      <c r="T5" s="377"/>
      <c r="U5" s="377"/>
      <c r="V5" s="377"/>
      <c r="W5" s="377"/>
      <c r="X5" s="377"/>
      <c r="Y5" s="377"/>
      <c r="Z5" s="377"/>
      <c r="AA5" s="377"/>
      <c r="AB5" s="377"/>
      <c r="AC5" s="377"/>
      <c r="AD5" s="377"/>
      <c r="AE5" s="377"/>
      <c r="AF5" s="377"/>
      <c r="AG5" s="377"/>
      <c r="AH5" s="377"/>
      <c r="AI5" s="377"/>
      <c r="AJ5" s="377"/>
      <c r="AK5" s="377"/>
      <c r="AL5" s="377"/>
      <c r="AM5" s="377"/>
      <c r="AN5" s="377"/>
      <c r="AO5" s="377"/>
      <c r="AP5" s="377"/>
      <c r="AQ5" s="377"/>
      <c r="AR5" s="377"/>
      <c r="AS5" s="377"/>
      <c r="AT5" s="377"/>
      <c r="AU5" s="377"/>
      <c r="AV5" s="377"/>
      <c r="AW5" s="377"/>
      <c r="AX5" s="377"/>
      <c r="AY5" s="377"/>
      <c r="AZ5" s="377"/>
      <c r="BA5" s="377"/>
      <c r="BB5" s="377"/>
      <c r="BC5" s="377"/>
      <c r="BD5" s="377"/>
      <c r="BE5" s="377"/>
      <c r="BF5" s="377"/>
      <c r="BG5" s="377"/>
      <c r="BH5" s="377"/>
      <c r="BI5" s="377"/>
      <c r="BJ5" s="377"/>
      <c r="BK5" s="377"/>
      <c r="BL5" s="377"/>
      <c r="BM5" s="377"/>
      <c r="BN5" s="377"/>
      <c r="BO5" s="377"/>
      <c r="BP5" s="377"/>
      <c r="BQ5" s="377"/>
      <c r="BR5" s="377"/>
      <c r="BS5" s="377"/>
      <c r="BT5" s="377"/>
      <c r="BU5" s="377"/>
      <c r="BV5" s="377"/>
      <c r="BW5" s="377"/>
      <c r="BX5" s="377"/>
      <c r="BY5" s="377"/>
      <c r="BZ5" s="377"/>
      <c r="CA5" s="377"/>
      <c r="CB5" s="377"/>
      <c r="CC5" s="377"/>
      <c r="CD5" s="377"/>
      <c r="CE5" s="377"/>
      <c r="CF5" s="377"/>
      <c r="CG5" s="377"/>
      <c r="CH5" s="377"/>
      <c r="CI5" s="377"/>
      <c r="CJ5" s="377"/>
      <c r="CK5" s="377"/>
      <c r="CL5" s="377"/>
      <c r="CM5" s="377"/>
      <c r="CN5" s="377"/>
      <c r="CO5" s="377"/>
      <c r="CP5" s="377"/>
      <c r="CQ5" s="377"/>
      <c r="CR5" s="377"/>
      <c r="CS5" s="377"/>
      <c r="CT5" s="377"/>
      <c r="CU5" s="377"/>
      <c r="CV5" s="377"/>
      <c r="CW5" s="377"/>
      <c r="CX5" s="377"/>
      <c r="CY5" s="377"/>
      <c r="CZ5" s="377"/>
      <c r="DA5" s="377"/>
      <c r="DB5" s="377"/>
      <c r="DC5" s="377"/>
      <c r="DD5" s="377"/>
      <c r="DE5" s="377"/>
      <c r="DF5" s="377"/>
      <c r="DG5" s="377"/>
      <c r="DH5" s="377"/>
      <c r="DI5" s="377"/>
      <c r="DJ5" s="377"/>
      <c r="DK5" s="377"/>
      <c r="DL5" s="377"/>
      <c r="DM5" s="377"/>
      <c r="DN5" s="377"/>
      <c r="DO5" s="377"/>
      <c r="DP5" s="377"/>
      <c r="DQ5" s="377"/>
      <c r="DR5" s="377"/>
      <c r="DS5" s="377"/>
      <c r="DT5" s="377"/>
      <c r="DU5" s="377"/>
      <c r="DV5" s="377"/>
      <c r="DW5" s="377"/>
      <c r="DX5" s="377"/>
      <c r="DY5" s="377"/>
      <c r="DZ5" s="377"/>
      <c r="EA5" s="377"/>
      <c r="EB5" s="377"/>
      <c r="EC5" s="377"/>
      <c r="ED5" s="377"/>
      <c r="EE5" s="377"/>
      <c r="EF5" s="377"/>
      <c r="EG5" s="377"/>
      <c r="EH5" s="377"/>
      <c r="EI5" s="377"/>
      <c r="EJ5" s="377"/>
      <c r="EK5" s="377"/>
      <c r="EL5" s="377"/>
      <c r="EM5" s="377"/>
      <c r="EN5" s="377"/>
      <c r="EO5" s="377"/>
      <c r="EP5" s="377"/>
      <c r="EQ5" s="377"/>
      <c r="ER5" s="377"/>
      <c r="ES5" s="377"/>
      <c r="ET5" s="377"/>
      <c r="EU5" s="377"/>
      <c r="EV5" s="377"/>
      <c r="EW5" s="377"/>
      <c r="EX5" s="377"/>
      <c r="EY5" s="377"/>
      <c r="EZ5" s="377"/>
      <c r="FA5" s="377"/>
      <c r="FB5" s="377"/>
      <c r="FC5" s="377"/>
      <c r="FD5" s="377"/>
      <c r="FE5" s="377"/>
      <c r="FF5" s="377"/>
      <c r="FG5" s="377"/>
      <c r="FH5" s="377"/>
      <c r="FI5" s="377"/>
      <c r="FJ5" s="377"/>
      <c r="FK5" s="377"/>
      <c r="FL5" s="377"/>
      <c r="FM5" s="377"/>
      <c r="FN5" s="377"/>
      <c r="FO5" s="377"/>
      <c r="FP5" s="377"/>
      <c r="FQ5" s="377"/>
      <c r="FR5" s="377"/>
      <c r="FS5" s="377"/>
      <c r="FT5" s="377"/>
      <c r="FU5" s="377"/>
      <c r="FV5" s="377"/>
      <c r="FW5" s="377"/>
      <c r="FX5" s="377"/>
      <c r="FY5" s="377"/>
      <c r="FZ5" s="377"/>
      <c r="GA5" s="377"/>
      <c r="GB5" s="377"/>
      <c r="GC5" s="377"/>
      <c r="GD5" s="377"/>
      <c r="GE5" s="377"/>
      <c r="GF5" s="377"/>
      <c r="GG5" s="377"/>
      <c r="GH5" s="377"/>
      <c r="GI5" s="377"/>
      <c r="GJ5" s="377"/>
      <c r="GK5" s="377"/>
      <c r="GL5" s="377"/>
      <c r="GM5" s="377"/>
      <c r="GN5" s="377"/>
      <c r="GO5" s="377"/>
      <c r="GP5" s="377"/>
      <c r="GQ5" s="377"/>
      <c r="GR5" s="377"/>
      <c r="GS5" s="377"/>
      <c r="GT5" s="377"/>
      <c r="GU5" s="377"/>
      <c r="GV5" s="377"/>
      <c r="GW5" s="377"/>
      <c r="GX5" s="377"/>
      <c r="GY5" s="377"/>
      <c r="GZ5" s="377"/>
      <c r="HA5" s="377"/>
      <c r="HB5" s="377"/>
      <c r="HC5" s="377"/>
      <c r="HD5" s="377"/>
      <c r="HE5" s="377"/>
      <c r="HF5" s="377"/>
      <c r="HG5" s="377"/>
      <c r="HH5" s="377"/>
      <c r="HI5" s="377"/>
      <c r="HJ5" s="377"/>
      <c r="HK5" s="377"/>
      <c r="HL5" s="377"/>
      <c r="HM5" s="377"/>
      <c r="HN5" s="377"/>
      <c r="HO5" s="377"/>
      <c r="HP5" s="377"/>
      <c r="HQ5" s="377"/>
      <c r="HR5" s="377"/>
      <c r="HS5" s="377"/>
      <c r="HT5" s="377"/>
      <c r="HU5" s="377"/>
      <c r="HV5" s="377"/>
      <c r="HW5" s="377"/>
      <c r="HX5" s="377"/>
      <c r="HY5" s="377"/>
      <c r="HZ5" s="377"/>
      <c r="IA5" s="377"/>
    </row>
    <row r="6" spans="1:236" s="378" customFormat="1" ht="29.25" customHeight="1">
      <c r="A6" s="918" t="s">
        <v>591</v>
      </c>
      <c r="B6" s="919"/>
      <c r="C6" s="919"/>
      <c r="D6" s="919"/>
      <c r="E6" s="919"/>
      <c r="F6" s="919"/>
      <c r="G6" s="919"/>
      <c r="H6" s="919"/>
      <c r="I6" s="919"/>
      <c r="J6" s="919"/>
      <c r="K6" s="637"/>
      <c r="L6" s="377"/>
      <c r="M6" s="377"/>
      <c r="N6" s="377"/>
      <c r="O6" s="377"/>
      <c r="P6" s="377"/>
      <c r="Q6" s="377"/>
      <c r="R6" s="377"/>
      <c r="S6" s="377"/>
      <c r="T6" s="377"/>
      <c r="U6" s="377"/>
      <c r="V6" s="377"/>
      <c r="W6" s="377"/>
      <c r="X6" s="377"/>
      <c r="Y6" s="377"/>
      <c r="Z6" s="377"/>
      <c r="AA6" s="377"/>
      <c r="AB6" s="377"/>
      <c r="AC6" s="377"/>
      <c r="AD6" s="377"/>
      <c r="AE6" s="377"/>
      <c r="AF6" s="377"/>
      <c r="AG6" s="377"/>
      <c r="AH6" s="377"/>
      <c r="AI6" s="377"/>
      <c r="AJ6" s="377"/>
      <c r="AK6" s="377"/>
      <c r="AL6" s="377"/>
      <c r="AM6" s="377"/>
      <c r="AN6" s="377"/>
      <c r="AO6" s="377"/>
      <c r="AP6" s="377"/>
      <c r="AQ6" s="377"/>
      <c r="AR6" s="377"/>
      <c r="AS6" s="377"/>
      <c r="AT6" s="377"/>
      <c r="AU6" s="377"/>
      <c r="AV6" s="377"/>
      <c r="AW6" s="377"/>
      <c r="AX6" s="377"/>
      <c r="AY6" s="377"/>
      <c r="AZ6" s="377"/>
      <c r="BA6" s="377"/>
      <c r="BB6" s="377"/>
      <c r="BC6" s="377"/>
      <c r="BD6" s="377"/>
      <c r="BE6" s="377"/>
      <c r="BF6" s="377"/>
      <c r="BG6" s="377"/>
      <c r="BH6" s="377"/>
      <c r="BI6" s="377"/>
      <c r="BJ6" s="377"/>
      <c r="BK6" s="377"/>
      <c r="BL6" s="377"/>
      <c r="BM6" s="377"/>
      <c r="BN6" s="377"/>
      <c r="BO6" s="377"/>
      <c r="BP6" s="377"/>
      <c r="BQ6" s="377"/>
      <c r="BR6" s="377"/>
      <c r="BS6" s="377"/>
      <c r="BT6" s="377"/>
      <c r="BU6" s="377"/>
      <c r="BV6" s="377"/>
      <c r="BW6" s="377"/>
      <c r="BX6" s="377"/>
      <c r="BY6" s="377"/>
      <c r="BZ6" s="377"/>
      <c r="CA6" s="377"/>
      <c r="CB6" s="377"/>
      <c r="CC6" s="377"/>
      <c r="CD6" s="377"/>
      <c r="CE6" s="377"/>
      <c r="CF6" s="377"/>
      <c r="CG6" s="377"/>
      <c r="CH6" s="377"/>
      <c r="CI6" s="377"/>
      <c r="CJ6" s="377"/>
      <c r="CK6" s="377"/>
      <c r="CL6" s="377"/>
      <c r="CM6" s="377"/>
      <c r="CN6" s="377"/>
      <c r="CO6" s="377"/>
      <c r="CP6" s="377"/>
      <c r="CQ6" s="377"/>
      <c r="CR6" s="377"/>
      <c r="CS6" s="377"/>
      <c r="CT6" s="377"/>
      <c r="CU6" s="377"/>
      <c r="CV6" s="377"/>
      <c r="CW6" s="377"/>
      <c r="CX6" s="377"/>
      <c r="CY6" s="377"/>
      <c r="CZ6" s="377"/>
      <c r="DA6" s="377"/>
      <c r="DB6" s="377"/>
      <c r="DC6" s="377"/>
      <c r="DD6" s="377"/>
      <c r="DE6" s="377"/>
      <c r="DF6" s="377"/>
      <c r="DG6" s="377"/>
      <c r="DH6" s="377"/>
      <c r="DI6" s="377"/>
      <c r="DJ6" s="377"/>
      <c r="DK6" s="377"/>
      <c r="DL6" s="377"/>
      <c r="DM6" s="377"/>
      <c r="DN6" s="377"/>
      <c r="DO6" s="377"/>
      <c r="DP6" s="377"/>
      <c r="DQ6" s="377"/>
      <c r="DR6" s="377"/>
      <c r="DS6" s="377"/>
      <c r="DT6" s="377"/>
      <c r="DU6" s="377"/>
      <c r="DV6" s="377"/>
      <c r="DW6" s="377"/>
      <c r="DX6" s="377"/>
      <c r="DY6" s="377"/>
      <c r="DZ6" s="377"/>
      <c r="EA6" s="377"/>
      <c r="EB6" s="377"/>
      <c r="EC6" s="377"/>
      <c r="ED6" s="377"/>
      <c r="EE6" s="377"/>
      <c r="EF6" s="377"/>
      <c r="EG6" s="377"/>
      <c r="EH6" s="377"/>
      <c r="EI6" s="377"/>
      <c r="EJ6" s="377"/>
      <c r="EK6" s="377"/>
      <c r="EL6" s="377"/>
      <c r="EM6" s="377"/>
      <c r="EN6" s="377"/>
      <c r="EO6" s="377"/>
      <c r="EP6" s="377"/>
      <c r="EQ6" s="377"/>
      <c r="ER6" s="377"/>
      <c r="ES6" s="377"/>
      <c r="ET6" s="377"/>
      <c r="EU6" s="377"/>
      <c r="EV6" s="377"/>
      <c r="EW6" s="377"/>
      <c r="EX6" s="377"/>
      <c r="EY6" s="377"/>
      <c r="EZ6" s="377"/>
      <c r="FA6" s="377"/>
      <c r="FB6" s="377"/>
      <c r="FC6" s="377"/>
      <c r="FD6" s="377"/>
      <c r="FE6" s="377"/>
      <c r="FF6" s="377"/>
      <c r="FG6" s="377"/>
      <c r="FH6" s="377"/>
      <c r="FI6" s="377"/>
      <c r="FJ6" s="377"/>
      <c r="FK6" s="377"/>
      <c r="FL6" s="377"/>
      <c r="FM6" s="377"/>
      <c r="FN6" s="377"/>
      <c r="FO6" s="377"/>
      <c r="FP6" s="377"/>
      <c r="FQ6" s="377"/>
      <c r="FR6" s="377"/>
      <c r="FS6" s="377"/>
      <c r="FT6" s="377"/>
      <c r="FU6" s="377"/>
      <c r="FV6" s="377"/>
      <c r="FW6" s="377"/>
      <c r="FX6" s="377"/>
      <c r="FY6" s="377"/>
      <c r="FZ6" s="377"/>
      <c r="GA6" s="377"/>
      <c r="GB6" s="377"/>
      <c r="GC6" s="377"/>
      <c r="GD6" s="377"/>
      <c r="GE6" s="377"/>
      <c r="GF6" s="377"/>
      <c r="GG6" s="377"/>
      <c r="GH6" s="377"/>
      <c r="GI6" s="377"/>
      <c r="GJ6" s="377"/>
      <c r="GK6" s="377"/>
      <c r="GL6" s="377"/>
      <c r="GM6" s="377"/>
      <c r="GN6" s="377"/>
      <c r="GO6" s="377"/>
      <c r="GP6" s="377"/>
      <c r="GQ6" s="377"/>
      <c r="GR6" s="377"/>
      <c r="GS6" s="377"/>
      <c r="GT6" s="377"/>
      <c r="GU6" s="377"/>
      <c r="GV6" s="377"/>
      <c r="GW6" s="377"/>
      <c r="GX6" s="377"/>
      <c r="GY6" s="377"/>
      <c r="GZ6" s="377"/>
      <c r="HA6" s="377"/>
      <c r="HB6" s="377"/>
      <c r="HC6" s="377"/>
      <c r="HD6" s="377"/>
      <c r="HE6" s="377"/>
      <c r="HF6" s="377"/>
      <c r="HG6" s="377"/>
      <c r="HH6" s="377"/>
      <c r="HI6" s="377"/>
      <c r="HJ6" s="377"/>
      <c r="HK6" s="377"/>
      <c r="HL6" s="377"/>
      <c r="HM6" s="377"/>
      <c r="HN6" s="377"/>
      <c r="HO6" s="377"/>
      <c r="HP6" s="377"/>
      <c r="HQ6" s="377"/>
      <c r="HR6" s="377"/>
      <c r="HS6" s="377"/>
      <c r="HT6" s="377"/>
      <c r="HU6" s="377"/>
      <c r="HV6" s="377"/>
      <c r="HW6" s="377"/>
      <c r="HX6" s="377"/>
      <c r="HY6" s="377"/>
      <c r="HZ6" s="377"/>
      <c r="IA6" s="377"/>
    </row>
    <row r="7" spans="1:236" s="378" customFormat="1" ht="6.6" customHeight="1">
      <c r="A7" s="380"/>
      <c r="B7" s="647"/>
      <c r="C7" s="648"/>
      <c r="D7" s="649"/>
      <c r="E7" s="648"/>
      <c r="F7" s="649"/>
      <c r="G7" s="649"/>
      <c r="H7" s="650"/>
      <c r="I7" s="651"/>
      <c r="J7" s="651"/>
      <c r="K7" s="381"/>
      <c r="L7" s="377"/>
      <c r="M7" s="377"/>
      <c r="N7" s="377"/>
      <c r="O7" s="377"/>
      <c r="P7" s="377"/>
      <c r="Q7" s="377"/>
      <c r="R7" s="377"/>
      <c r="S7" s="377"/>
      <c r="T7" s="377"/>
      <c r="U7" s="377"/>
      <c r="V7" s="377"/>
      <c r="W7" s="377"/>
      <c r="X7" s="377"/>
      <c r="Y7" s="377"/>
      <c r="Z7" s="377"/>
      <c r="AA7" s="377"/>
      <c r="AB7" s="377"/>
      <c r="AC7" s="377"/>
      <c r="AD7" s="377"/>
      <c r="AE7" s="377"/>
      <c r="AF7" s="377"/>
      <c r="AG7" s="377"/>
      <c r="AH7" s="377"/>
      <c r="AI7" s="377"/>
      <c r="AJ7" s="377"/>
      <c r="AK7" s="377"/>
      <c r="AL7" s="377"/>
      <c r="AM7" s="377"/>
      <c r="AN7" s="377"/>
      <c r="AO7" s="377"/>
      <c r="AP7" s="377"/>
      <c r="AQ7" s="377"/>
      <c r="AR7" s="377"/>
      <c r="AS7" s="377"/>
      <c r="AT7" s="377"/>
      <c r="AU7" s="377"/>
      <c r="AV7" s="377"/>
      <c r="AW7" s="377"/>
      <c r="AX7" s="377"/>
      <c r="AY7" s="377"/>
      <c r="AZ7" s="377"/>
      <c r="BA7" s="377"/>
      <c r="BB7" s="377"/>
      <c r="BC7" s="377"/>
      <c r="BD7" s="377"/>
      <c r="BE7" s="377"/>
      <c r="BF7" s="377"/>
      <c r="BG7" s="377"/>
      <c r="BH7" s="377"/>
      <c r="BI7" s="377"/>
      <c r="BJ7" s="377"/>
      <c r="BK7" s="377"/>
      <c r="BL7" s="377"/>
      <c r="BM7" s="377"/>
      <c r="BN7" s="377"/>
      <c r="BO7" s="377"/>
      <c r="BP7" s="377"/>
      <c r="BQ7" s="377"/>
      <c r="BR7" s="377"/>
      <c r="BS7" s="377"/>
      <c r="BT7" s="377"/>
      <c r="BU7" s="377"/>
      <c r="BV7" s="377"/>
      <c r="BW7" s="377"/>
      <c r="BX7" s="377"/>
      <c r="BY7" s="377"/>
      <c r="BZ7" s="377"/>
      <c r="CA7" s="377"/>
      <c r="CB7" s="377"/>
      <c r="CC7" s="377"/>
      <c r="CD7" s="377"/>
      <c r="CE7" s="377"/>
      <c r="CF7" s="377"/>
      <c r="CG7" s="377"/>
      <c r="CH7" s="377"/>
      <c r="CI7" s="377"/>
      <c r="CJ7" s="377"/>
      <c r="CK7" s="377"/>
      <c r="CL7" s="377"/>
      <c r="CM7" s="377"/>
      <c r="CN7" s="377"/>
      <c r="CO7" s="377"/>
      <c r="CP7" s="377"/>
      <c r="CQ7" s="377"/>
      <c r="CR7" s="377"/>
      <c r="CS7" s="377"/>
      <c r="CT7" s="377"/>
      <c r="CU7" s="377"/>
      <c r="CV7" s="377"/>
      <c r="CW7" s="377"/>
      <c r="CX7" s="377"/>
      <c r="CY7" s="377"/>
      <c r="CZ7" s="377"/>
      <c r="DA7" s="377"/>
      <c r="DB7" s="377"/>
      <c r="DC7" s="377"/>
      <c r="DD7" s="377"/>
      <c r="DE7" s="377"/>
      <c r="DF7" s="377"/>
      <c r="DG7" s="377"/>
      <c r="DH7" s="377"/>
      <c r="DI7" s="377"/>
      <c r="DJ7" s="377"/>
      <c r="DK7" s="377"/>
      <c r="DL7" s="377"/>
      <c r="DM7" s="377"/>
      <c r="DN7" s="377"/>
      <c r="DO7" s="377"/>
      <c r="DP7" s="377"/>
      <c r="DQ7" s="377"/>
      <c r="DR7" s="377"/>
      <c r="DS7" s="377"/>
      <c r="DT7" s="377"/>
      <c r="DU7" s="377"/>
      <c r="DV7" s="377"/>
      <c r="DW7" s="377"/>
      <c r="DX7" s="377"/>
      <c r="DY7" s="377"/>
      <c r="DZ7" s="377"/>
      <c r="EA7" s="377"/>
      <c r="EB7" s="377"/>
      <c r="EC7" s="377"/>
      <c r="ED7" s="377"/>
      <c r="EE7" s="377"/>
      <c r="EF7" s="377"/>
      <c r="EG7" s="377"/>
      <c r="EH7" s="377"/>
      <c r="EI7" s="377"/>
      <c r="EJ7" s="377"/>
      <c r="EK7" s="377"/>
      <c r="EL7" s="377"/>
      <c r="EM7" s="377"/>
      <c r="EN7" s="377"/>
      <c r="EO7" s="377"/>
      <c r="EP7" s="377"/>
      <c r="EQ7" s="377"/>
      <c r="ER7" s="377"/>
      <c r="ES7" s="377"/>
      <c r="ET7" s="377"/>
      <c r="EU7" s="377"/>
      <c r="EV7" s="377"/>
      <c r="EW7" s="377"/>
      <c r="EX7" s="377"/>
      <c r="EY7" s="377"/>
      <c r="EZ7" s="377"/>
      <c r="FA7" s="377"/>
      <c r="FB7" s="377"/>
      <c r="FC7" s="377"/>
      <c r="FD7" s="377"/>
      <c r="FE7" s="377"/>
      <c r="FF7" s="377"/>
      <c r="FG7" s="377"/>
      <c r="FH7" s="377"/>
      <c r="FI7" s="377"/>
      <c r="FJ7" s="377"/>
      <c r="FK7" s="377"/>
      <c r="FL7" s="377"/>
      <c r="FM7" s="377"/>
      <c r="FN7" s="377"/>
      <c r="FO7" s="377"/>
      <c r="FP7" s="377"/>
      <c r="FQ7" s="377"/>
      <c r="FR7" s="377"/>
      <c r="FS7" s="377"/>
      <c r="FT7" s="377"/>
      <c r="FU7" s="377"/>
      <c r="FV7" s="377"/>
      <c r="FW7" s="377"/>
      <c r="FX7" s="377"/>
      <c r="FY7" s="377"/>
      <c r="FZ7" s="377"/>
      <c r="GA7" s="377"/>
      <c r="GB7" s="377"/>
      <c r="GC7" s="377"/>
      <c r="GD7" s="377"/>
      <c r="GE7" s="377"/>
      <c r="GF7" s="377"/>
      <c r="GG7" s="377"/>
      <c r="GH7" s="377"/>
      <c r="GI7" s="377"/>
      <c r="GJ7" s="377"/>
      <c r="GK7" s="377"/>
      <c r="GL7" s="377"/>
      <c r="GM7" s="377"/>
      <c r="GN7" s="377"/>
      <c r="GO7" s="377"/>
      <c r="GP7" s="377"/>
      <c r="GQ7" s="377"/>
      <c r="GR7" s="377"/>
      <c r="GS7" s="377"/>
      <c r="GT7" s="377"/>
      <c r="GU7" s="377"/>
      <c r="GV7" s="377"/>
      <c r="GW7" s="377"/>
      <c r="GX7" s="377"/>
      <c r="GY7" s="377"/>
      <c r="GZ7" s="377"/>
      <c r="HA7" s="377"/>
      <c r="HB7" s="377"/>
      <c r="HC7" s="377"/>
      <c r="HD7" s="377"/>
      <c r="HE7" s="377"/>
      <c r="HF7" s="377"/>
      <c r="HG7" s="377"/>
      <c r="HH7" s="377"/>
      <c r="HI7" s="377"/>
      <c r="HJ7" s="377"/>
      <c r="HK7" s="377"/>
      <c r="HL7" s="377"/>
      <c r="HM7" s="377"/>
      <c r="HN7" s="377"/>
      <c r="HO7" s="377"/>
      <c r="HP7" s="377"/>
      <c r="HQ7" s="377"/>
      <c r="HR7" s="377"/>
      <c r="HS7" s="377"/>
      <c r="HT7" s="377"/>
      <c r="HU7" s="377"/>
      <c r="HV7" s="377"/>
      <c r="HW7" s="377"/>
      <c r="HX7" s="377"/>
      <c r="HY7" s="377"/>
      <c r="HZ7" s="377"/>
      <c r="IA7" s="377"/>
    </row>
    <row r="8" spans="1:236" s="378" customFormat="1">
      <c r="A8" s="920" t="s">
        <v>289</v>
      </c>
      <c r="B8" s="921"/>
      <c r="C8" s="921"/>
      <c r="D8" s="921"/>
      <c r="E8" s="921"/>
      <c r="F8" s="921"/>
      <c r="G8" s="921"/>
      <c r="H8" s="921"/>
      <c r="I8" s="921"/>
      <c r="J8" s="921"/>
      <c r="K8" s="922"/>
      <c r="L8" s="377"/>
      <c r="M8" s="377"/>
      <c r="N8" s="377"/>
      <c r="O8" s="377"/>
      <c r="P8" s="377"/>
      <c r="Q8" s="377"/>
      <c r="R8" s="377"/>
      <c r="S8" s="377"/>
      <c r="T8" s="377"/>
      <c r="U8" s="377"/>
      <c r="V8" s="377"/>
      <c r="W8" s="377"/>
      <c r="X8" s="377"/>
      <c r="Y8" s="377"/>
      <c r="Z8" s="377"/>
      <c r="AA8" s="377"/>
      <c r="AB8" s="377"/>
      <c r="AC8" s="377"/>
      <c r="AD8" s="377"/>
      <c r="AE8" s="377"/>
      <c r="AF8" s="377"/>
      <c r="AG8" s="377"/>
      <c r="AH8" s="377"/>
      <c r="AI8" s="377"/>
      <c r="AJ8" s="377"/>
      <c r="AK8" s="377"/>
      <c r="AL8" s="377"/>
      <c r="AM8" s="377"/>
      <c r="AN8" s="377"/>
      <c r="AO8" s="377"/>
      <c r="AP8" s="377"/>
      <c r="AQ8" s="377"/>
      <c r="AR8" s="377"/>
      <c r="AS8" s="377"/>
      <c r="AT8" s="377"/>
      <c r="AU8" s="377"/>
      <c r="AV8" s="377"/>
      <c r="AW8" s="377"/>
      <c r="AX8" s="377"/>
      <c r="AY8" s="377"/>
      <c r="AZ8" s="377"/>
      <c r="BA8" s="377"/>
      <c r="BB8" s="377"/>
      <c r="BC8" s="377"/>
      <c r="BD8" s="377"/>
      <c r="BE8" s="377"/>
      <c r="BF8" s="377"/>
      <c r="BG8" s="377"/>
      <c r="BH8" s="377"/>
      <c r="BI8" s="377"/>
      <c r="BJ8" s="377"/>
      <c r="BK8" s="377"/>
      <c r="BL8" s="377"/>
      <c r="BM8" s="377"/>
      <c r="BN8" s="377"/>
      <c r="BO8" s="377"/>
      <c r="BP8" s="377"/>
      <c r="BQ8" s="377"/>
      <c r="BR8" s="377"/>
      <c r="BS8" s="377"/>
      <c r="BT8" s="377"/>
      <c r="BU8" s="377"/>
      <c r="BV8" s="377"/>
      <c r="BW8" s="377"/>
      <c r="BX8" s="377"/>
      <c r="BY8" s="377"/>
      <c r="BZ8" s="377"/>
      <c r="CA8" s="377"/>
      <c r="CB8" s="377"/>
      <c r="CC8" s="377"/>
      <c r="CD8" s="377"/>
      <c r="CE8" s="377"/>
      <c r="CF8" s="377"/>
      <c r="CG8" s="377"/>
      <c r="CH8" s="377"/>
      <c r="CI8" s="377"/>
      <c r="CJ8" s="377"/>
      <c r="CK8" s="377"/>
      <c r="CL8" s="377"/>
      <c r="CM8" s="377"/>
      <c r="CN8" s="377"/>
      <c r="CO8" s="377"/>
      <c r="CP8" s="377"/>
      <c r="CQ8" s="377"/>
      <c r="CR8" s="377"/>
      <c r="CS8" s="377"/>
      <c r="CT8" s="377"/>
      <c r="CU8" s="377"/>
      <c r="CV8" s="377"/>
      <c r="CW8" s="377"/>
      <c r="CX8" s="377"/>
      <c r="CY8" s="377"/>
      <c r="CZ8" s="377"/>
      <c r="DA8" s="377"/>
      <c r="DB8" s="377"/>
      <c r="DC8" s="377"/>
      <c r="DD8" s="377"/>
      <c r="DE8" s="377"/>
      <c r="DF8" s="377"/>
      <c r="DG8" s="377"/>
      <c r="DH8" s="377"/>
      <c r="DI8" s="377"/>
      <c r="DJ8" s="377"/>
      <c r="DK8" s="377"/>
      <c r="DL8" s="377"/>
      <c r="DM8" s="377"/>
      <c r="DN8" s="377"/>
      <c r="DO8" s="377"/>
      <c r="DP8" s="377"/>
      <c r="DQ8" s="377"/>
      <c r="DR8" s="377"/>
      <c r="DS8" s="377"/>
      <c r="DT8" s="377"/>
      <c r="DU8" s="377"/>
      <c r="DV8" s="377"/>
      <c r="DW8" s="377"/>
      <c r="DX8" s="377"/>
      <c r="DY8" s="377"/>
      <c r="DZ8" s="377"/>
      <c r="EA8" s="377"/>
      <c r="EB8" s="377"/>
      <c r="EC8" s="377"/>
      <c r="ED8" s="377"/>
      <c r="EE8" s="377"/>
      <c r="EF8" s="377"/>
      <c r="EG8" s="377"/>
      <c r="EH8" s="377"/>
      <c r="EI8" s="377"/>
      <c r="EJ8" s="377"/>
      <c r="EK8" s="377"/>
      <c r="EL8" s="377"/>
      <c r="EM8" s="377"/>
      <c r="EN8" s="377"/>
      <c r="EO8" s="377"/>
      <c r="EP8" s="377"/>
      <c r="EQ8" s="377"/>
      <c r="ER8" s="377"/>
      <c r="ES8" s="377"/>
      <c r="ET8" s="377"/>
      <c r="EU8" s="377"/>
      <c r="EV8" s="377"/>
      <c r="EW8" s="377"/>
      <c r="EX8" s="377"/>
      <c r="EY8" s="377"/>
      <c r="EZ8" s="377"/>
      <c r="FA8" s="377"/>
      <c r="FB8" s="377"/>
      <c r="FC8" s="377"/>
      <c r="FD8" s="377"/>
      <c r="FE8" s="377"/>
      <c r="FF8" s="377"/>
      <c r="FG8" s="377"/>
      <c r="FH8" s="377"/>
      <c r="FI8" s="377"/>
      <c r="FJ8" s="377"/>
      <c r="FK8" s="377"/>
      <c r="FL8" s="377"/>
      <c r="FM8" s="377"/>
      <c r="FN8" s="377"/>
      <c r="FO8" s="377"/>
      <c r="FP8" s="377"/>
      <c r="FQ8" s="377"/>
      <c r="FR8" s="377"/>
      <c r="FS8" s="377"/>
      <c r="FT8" s="377"/>
      <c r="FU8" s="377"/>
      <c r="FV8" s="377"/>
      <c r="FW8" s="377"/>
      <c r="FX8" s="377"/>
      <c r="FY8" s="377"/>
      <c r="FZ8" s="377"/>
      <c r="GA8" s="377"/>
      <c r="GB8" s="377"/>
      <c r="GC8" s="377"/>
      <c r="GD8" s="377"/>
      <c r="GE8" s="377"/>
      <c r="GF8" s="377"/>
      <c r="GG8" s="377"/>
      <c r="GH8" s="377"/>
      <c r="GI8" s="377"/>
      <c r="GJ8" s="377"/>
      <c r="GK8" s="377"/>
      <c r="GL8" s="377"/>
      <c r="GM8" s="377"/>
      <c r="GN8" s="377"/>
      <c r="GO8" s="377"/>
      <c r="GP8" s="377"/>
      <c r="GQ8" s="377"/>
      <c r="GR8" s="377"/>
      <c r="GS8" s="377"/>
      <c r="GT8" s="377"/>
      <c r="GU8" s="377"/>
      <c r="GV8" s="377"/>
      <c r="GW8" s="377"/>
      <c r="GX8" s="377"/>
      <c r="GY8" s="377"/>
      <c r="GZ8" s="377"/>
      <c r="HA8" s="377"/>
      <c r="HB8" s="377"/>
      <c r="HC8" s="377"/>
      <c r="HD8" s="377"/>
      <c r="HE8" s="377"/>
      <c r="HF8" s="377"/>
      <c r="HG8" s="377"/>
      <c r="HH8" s="377"/>
      <c r="HI8" s="377"/>
      <c r="HJ8" s="377"/>
      <c r="HK8" s="377"/>
      <c r="HL8" s="377"/>
      <c r="HM8" s="377"/>
      <c r="HN8" s="377"/>
      <c r="HO8" s="377"/>
      <c r="HP8" s="377"/>
      <c r="HQ8" s="377"/>
      <c r="HR8" s="377"/>
      <c r="HS8" s="377"/>
      <c r="HT8" s="377"/>
      <c r="HU8" s="377"/>
      <c r="HV8" s="377"/>
      <c r="HW8" s="377"/>
      <c r="HX8" s="377"/>
      <c r="HY8" s="377"/>
      <c r="HZ8" s="377"/>
      <c r="IA8" s="377"/>
      <c r="IB8" s="377"/>
    </row>
    <row r="9" spans="1:236" s="378" customFormat="1">
      <c r="A9" s="382" t="s">
        <v>290</v>
      </c>
      <c r="B9" s="652"/>
      <c r="C9" s="652"/>
      <c r="D9" s="652"/>
      <c r="E9" s="652"/>
      <c r="F9" s="652"/>
      <c r="G9" s="652"/>
      <c r="H9" s="652"/>
      <c r="I9" s="652"/>
      <c r="J9" s="652"/>
      <c r="K9" s="383"/>
      <c r="L9" s="377"/>
      <c r="M9" s="377"/>
      <c r="N9" s="377"/>
      <c r="O9" s="377"/>
      <c r="P9" s="377"/>
      <c r="Q9" s="377"/>
      <c r="R9" s="377"/>
      <c r="S9" s="377"/>
      <c r="T9" s="377"/>
      <c r="U9" s="377"/>
      <c r="V9" s="377"/>
      <c r="W9" s="377"/>
      <c r="X9" s="377"/>
      <c r="Y9" s="377"/>
      <c r="Z9" s="377"/>
      <c r="AA9" s="377"/>
      <c r="AB9" s="377"/>
      <c r="AC9" s="377"/>
      <c r="AD9" s="377"/>
      <c r="AE9" s="377"/>
      <c r="AF9" s="377"/>
      <c r="AG9" s="377"/>
      <c r="AH9" s="377"/>
      <c r="AI9" s="377"/>
      <c r="AJ9" s="377"/>
      <c r="AK9" s="377"/>
      <c r="AL9" s="377"/>
      <c r="AM9" s="377"/>
      <c r="AN9" s="377"/>
      <c r="AO9" s="377"/>
      <c r="AP9" s="377"/>
      <c r="AQ9" s="377"/>
      <c r="AR9" s="377"/>
      <c r="AS9" s="377"/>
      <c r="AT9" s="377"/>
      <c r="AU9" s="377"/>
      <c r="AV9" s="377"/>
      <c r="AW9" s="377"/>
      <c r="AX9" s="377"/>
      <c r="AY9" s="377"/>
      <c r="AZ9" s="377"/>
      <c r="BA9" s="377"/>
      <c r="BB9" s="377"/>
      <c r="BC9" s="377"/>
      <c r="BD9" s="377"/>
      <c r="BE9" s="377"/>
      <c r="BF9" s="377"/>
      <c r="BG9" s="377"/>
      <c r="BH9" s="377"/>
      <c r="BI9" s="377"/>
      <c r="BJ9" s="377"/>
      <c r="BK9" s="377"/>
      <c r="BL9" s="377"/>
      <c r="BM9" s="377"/>
      <c r="BN9" s="377"/>
      <c r="BO9" s="377"/>
      <c r="BP9" s="377"/>
      <c r="BQ9" s="377"/>
      <c r="BR9" s="377"/>
      <c r="BS9" s="377"/>
      <c r="BT9" s="377"/>
      <c r="BU9" s="377"/>
      <c r="BV9" s="377"/>
      <c r="BW9" s="377"/>
      <c r="BX9" s="377"/>
      <c r="BY9" s="377"/>
      <c r="BZ9" s="377"/>
      <c r="CA9" s="377"/>
      <c r="CB9" s="377"/>
      <c r="CC9" s="377"/>
      <c r="CD9" s="377"/>
      <c r="CE9" s="377"/>
      <c r="CF9" s="377"/>
      <c r="CG9" s="377"/>
      <c r="CH9" s="377"/>
      <c r="CI9" s="377"/>
      <c r="CJ9" s="377"/>
      <c r="CK9" s="377"/>
      <c r="CL9" s="377"/>
      <c r="CM9" s="377"/>
      <c r="CN9" s="377"/>
      <c r="CO9" s="377"/>
      <c r="CP9" s="377"/>
      <c r="CQ9" s="377"/>
      <c r="CR9" s="377"/>
      <c r="CS9" s="377"/>
      <c r="CT9" s="377"/>
      <c r="CU9" s="377"/>
      <c r="CV9" s="377"/>
      <c r="CW9" s="377"/>
      <c r="CX9" s="377"/>
      <c r="CY9" s="377"/>
      <c r="CZ9" s="377"/>
      <c r="DA9" s="377"/>
      <c r="DB9" s="377"/>
      <c r="DC9" s="377"/>
      <c r="DD9" s="377"/>
      <c r="DE9" s="377"/>
      <c r="DF9" s="377"/>
      <c r="DG9" s="377"/>
      <c r="DH9" s="377"/>
      <c r="DI9" s="377"/>
      <c r="DJ9" s="377"/>
      <c r="DK9" s="377"/>
      <c r="DL9" s="377"/>
      <c r="DM9" s="377"/>
      <c r="DN9" s="377"/>
      <c r="DO9" s="377"/>
      <c r="DP9" s="377"/>
      <c r="DQ9" s="377"/>
      <c r="DR9" s="377"/>
      <c r="DS9" s="377"/>
      <c r="DT9" s="377"/>
      <c r="DU9" s="377"/>
      <c r="DV9" s="377"/>
      <c r="DW9" s="377"/>
      <c r="DX9" s="377"/>
      <c r="DY9" s="377"/>
      <c r="DZ9" s="377"/>
      <c r="EA9" s="377"/>
      <c r="EB9" s="377"/>
      <c r="EC9" s="377"/>
      <c r="ED9" s="377"/>
      <c r="EE9" s="377"/>
      <c r="EF9" s="377"/>
      <c r="EG9" s="377"/>
      <c r="EH9" s="377"/>
      <c r="EI9" s="377"/>
      <c r="EJ9" s="377"/>
      <c r="EK9" s="377"/>
      <c r="EL9" s="377"/>
      <c r="EM9" s="377"/>
      <c r="EN9" s="377"/>
      <c r="EO9" s="377"/>
      <c r="EP9" s="377"/>
      <c r="EQ9" s="377"/>
      <c r="ER9" s="377"/>
      <c r="ES9" s="377"/>
      <c r="ET9" s="377"/>
      <c r="EU9" s="377"/>
      <c r="EV9" s="377"/>
      <c r="EW9" s="377"/>
      <c r="EX9" s="377"/>
      <c r="EY9" s="377"/>
      <c r="EZ9" s="377"/>
      <c r="FA9" s="377"/>
      <c r="FB9" s="377"/>
      <c r="FC9" s="377"/>
      <c r="FD9" s="377"/>
      <c r="FE9" s="377"/>
      <c r="FF9" s="377"/>
      <c r="FG9" s="377"/>
      <c r="FH9" s="377"/>
      <c r="FI9" s="377"/>
      <c r="FJ9" s="377"/>
      <c r="FK9" s="377"/>
      <c r="FL9" s="377"/>
      <c r="FM9" s="377"/>
      <c r="FN9" s="377"/>
      <c r="FO9" s="377"/>
      <c r="FP9" s="377"/>
      <c r="FQ9" s="377"/>
      <c r="FR9" s="377"/>
      <c r="FS9" s="377"/>
      <c r="FT9" s="377"/>
      <c r="FU9" s="377"/>
      <c r="FV9" s="377"/>
      <c r="FW9" s="377"/>
      <c r="FX9" s="377"/>
      <c r="FY9" s="377"/>
      <c r="FZ9" s="377"/>
      <c r="GA9" s="377"/>
      <c r="GB9" s="377"/>
      <c r="GC9" s="377"/>
      <c r="GD9" s="377"/>
      <c r="GE9" s="377"/>
      <c r="GF9" s="377"/>
      <c r="GG9" s="377"/>
      <c r="GH9" s="377"/>
      <c r="GI9" s="377"/>
      <c r="GJ9" s="377"/>
      <c r="GK9" s="377"/>
      <c r="GL9" s="377"/>
      <c r="GM9" s="377"/>
      <c r="GN9" s="377"/>
      <c r="GO9" s="377"/>
      <c r="GP9" s="377"/>
      <c r="GQ9" s="377"/>
      <c r="GR9" s="377"/>
      <c r="GS9" s="377"/>
      <c r="GT9" s="377"/>
      <c r="GU9" s="377"/>
      <c r="GV9" s="377"/>
      <c r="GW9" s="377"/>
      <c r="GX9" s="377"/>
      <c r="GY9" s="377"/>
      <c r="GZ9" s="377"/>
      <c r="HA9" s="377"/>
      <c r="HB9" s="377"/>
      <c r="HC9" s="377"/>
      <c r="HD9" s="377"/>
      <c r="HE9" s="377"/>
      <c r="HF9" s="377"/>
      <c r="HG9" s="377"/>
      <c r="HH9" s="377"/>
      <c r="HI9" s="377"/>
      <c r="HJ9" s="377"/>
      <c r="HK9" s="377"/>
      <c r="HL9" s="377"/>
      <c r="HM9" s="377"/>
      <c r="HN9" s="377"/>
      <c r="HO9" s="377"/>
      <c r="HP9" s="377"/>
      <c r="HQ9" s="377"/>
      <c r="HR9" s="377"/>
      <c r="HS9" s="377"/>
      <c r="HT9" s="377"/>
      <c r="HU9" s="377"/>
      <c r="HV9" s="377"/>
      <c r="HW9" s="377"/>
      <c r="HX9" s="377"/>
      <c r="HY9" s="377"/>
      <c r="HZ9" s="377"/>
      <c r="IA9" s="377"/>
      <c r="IB9" s="377"/>
    </row>
    <row r="10" spans="1:236" s="378" customFormat="1">
      <c r="A10" s="382"/>
      <c r="B10" s="652"/>
      <c r="C10" s="652"/>
      <c r="D10" s="652"/>
      <c r="E10" s="652"/>
      <c r="F10" s="652"/>
      <c r="G10" s="652"/>
      <c r="H10" s="652"/>
      <c r="I10" s="652"/>
      <c r="J10" s="653" t="s">
        <v>592</v>
      </c>
      <c r="K10" s="383"/>
      <c r="L10" s="377"/>
      <c r="M10" s="377"/>
      <c r="N10" s="377"/>
      <c r="O10" s="377"/>
      <c r="P10" s="377"/>
      <c r="Q10" s="377"/>
      <c r="R10" s="377"/>
      <c r="S10" s="377"/>
      <c r="T10" s="377"/>
      <c r="U10" s="377"/>
      <c r="V10" s="377"/>
      <c r="W10" s="377"/>
      <c r="X10" s="377"/>
      <c r="Y10" s="377"/>
      <c r="Z10" s="377"/>
      <c r="AA10" s="377"/>
      <c r="AB10" s="377"/>
      <c r="AC10" s="377"/>
      <c r="AD10" s="377"/>
      <c r="AE10" s="377"/>
      <c r="AF10" s="377"/>
      <c r="AG10" s="377"/>
      <c r="AH10" s="377"/>
      <c r="AI10" s="377"/>
      <c r="AJ10" s="377"/>
      <c r="AK10" s="377"/>
      <c r="AL10" s="377"/>
      <c r="AM10" s="377"/>
      <c r="AN10" s="377"/>
      <c r="AO10" s="377"/>
      <c r="AP10" s="377"/>
      <c r="AQ10" s="377"/>
      <c r="AR10" s="377"/>
      <c r="AS10" s="377"/>
      <c r="AT10" s="377"/>
      <c r="AU10" s="377"/>
      <c r="AV10" s="377"/>
      <c r="AW10" s="377"/>
      <c r="AX10" s="377"/>
      <c r="AY10" s="377"/>
      <c r="AZ10" s="377"/>
      <c r="BA10" s="377"/>
      <c r="BB10" s="377"/>
      <c r="BC10" s="377"/>
      <c r="BD10" s="377"/>
      <c r="BE10" s="377"/>
      <c r="BF10" s="377"/>
      <c r="BG10" s="377"/>
      <c r="BH10" s="377"/>
      <c r="BI10" s="377"/>
      <c r="BJ10" s="377"/>
      <c r="BK10" s="377"/>
      <c r="BL10" s="377"/>
      <c r="BM10" s="377"/>
      <c r="BN10" s="377"/>
      <c r="BO10" s="377"/>
      <c r="BP10" s="377"/>
      <c r="BQ10" s="377"/>
      <c r="BR10" s="377"/>
      <c r="BS10" s="377"/>
      <c r="BT10" s="377"/>
      <c r="BU10" s="377"/>
      <c r="BV10" s="377"/>
      <c r="BW10" s="377"/>
      <c r="BX10" s="377"/>
      <c r="BY10" s="377"/>
      <c r="BZ10" s="377"/>
      <c r="CA10" s="377"/>
      <c r="CB10" s="377"/>
      <c r="CC10" s="377"/>
      <c r="CD10" s="377"/>
      <c r="CE10" s="377"/>
      <c r="CF10" s="377"/>
      <c r="CG10" s="377"/>
      <c r="CH10" s="377"/>
      <c r="CI10" s="377"/>
      <c r="CJ10" s="377"/>
      <c r="CK10" s="377"/>
      <c r="CL10" s="377"/>
      <c r="CM10" s="377"/>
      <c r="CN10" s="377"/>
      <c r="CO10" s="377"/>
      <c r="CP10" s="377"/>
      <c r="CQ10" s="377"/>
      <c r="CR10" s="377"/>
      <c r="CS10" s="377"/>
      <c r="CT10" s="377"/>
      <c r="CU10" s="377"/>
      <c r="CV10" s="377"/>
      <c r="CW10" s="377"/>
      <c r="CX10" s="377"/>
      <c r="CY10" s="377"/>
      <c r="CZ10" s="377"/>
      <c r="DA10" s="377"/>
      <c r="DB10" s="377"/>
      <c r="DC10" s="377"/>
      <c r="DD10" s="377"/>
      <c r="DE10" s="377"/>
      <c r="DF10" s="377"/>
      <c r="DG10" s="377"/>
      <c r="DH10" s="377"/>
      <c r="DI10" s="377"/>
      <c r="DJ10" s="377"/>
      <c r="DK10" s="377"/>
      <c r="DL10" s="377"/>
      <c r="DM10" s="377"/>
      <c r="DN10" s="377"/>
      <c r="DO10" s="377"/>
      <c r="DP10" s="377"/>
      <c r="DQ10" s="377"/>
      <c r="DR10" s="377"/>
      <c r="DS10" s="377"/>
      <c r="DT10" s="377"/>
      <c r="DU10" s="377"/>
      <c r="DV10" s="377"/>
      <c r="DW10" s="377"/>
      <c r="DX10" s="377"/>
      <c r="DY10" s="377"/>
      <c r="DZ10" s="377"/>
      <c r="EA10" s="377"/>
      <c r="EB10" s="377"/>
      <c r="EC10" s="377"/>
      <c r="ED10" s="377"/>
      <c r="EE10" s="377"/>
      <c r="EF10" s="377"/>
      <c r="EG10" s="377"/>
      <c r="EH10" s="377"/>
      <c r="EI10" s="377"/>
      <c r="EJ10" s="377"/>
      <c r="EK10" s="377"/>
      <c r="EL10" s="377"/>
      <c r="EM10" s="377"/>
      <c r="EN10" s="377"/>
      <c r="EO10" s="377"/>
      <c r="EP10" s="377"/>
      <c r="EQ10" s="377"/>
      <c r="ER10" s="377"/>
      <c r="ES10" s="377"/>
      <c r="ET10" s="377"/>
      <c r="EU10" s="377"/>
      <c r="EV10" s="377"/>
      <c r="EW10" s="377"/>
      <c r="EX10" s="377"/>
      <c r="EY10" s="377"/>
      <c r="EZ10" s="377"/>
      <c r="FA10" s="377"/>
      <c r="FB10" s="377"/>
      <c r="FC10" s="377"/>
      <c r="FD10" s="377"/>
      <c r="FE10" s="377"/>
      <c r="FF10" s="377"/>
      <c r="FG10" s="377"/>
      <c r="FH10" s="377"/>
      <c r="FI10" s="377"/>
      <c r="FJ10" s="377"/>
      <c r="FK10" s="377"/>
      <c r="FL10" s="377"/>
      <c r="FM10" s="377"/>
      <c r="FN10" s="377"/>
      <c r="FO10" s="377"/>
      <c r="FP10" s="377"/>
      <c r="FQ10" s="377"/>
      <c r="FR10" s="377"/>
      <c r="FS10" s="377"/>
      <c r="FT10" s="377"/>
      <c r="FU10" s="377"/>
      <c r="FV10" s="377"/>
      <c r="FW10" s="377"/>
      <c r="FX10" s="377"/>
      <c r="FY10" s="377"/>
      <c r="FZ10" s="377"/>
      <c r="GA10" s="377"/>
      <c r="GB10" s="377"/>
      <c r="GC10" s="377"/>
      <c r="GD10" s="377"/>
      <c r="GE10" s="377"/>
      <c r="GF10" s="377"/>
      <c r="GG10" s="377"/>
      <c r="GH10" s="377"/>
      <c r="GI10" s="377"/>
      <c r="GJ10" s="377"/>
      <c r="GK10" s="377"/>
      <c r="GL10" s="377"/>
      <c r="GM10" s="377"/>
      <c r="GN10" s="377"/>
      <c r="GO10" s="377"/>
      <c r="GP10" s="377"/>
      <c r="GQ10" s="377"/>
      <c r="GR10" s="377"/>
      <c r="GS10" s="377"/>
      <c r="GT10" s="377"/>
      <c r="GU10" s="377"/>
      <c r="GV10" s="377"/>
      <c r="GW10" s="377"/>
      <c r="GX10" s="377"/>
      <c r="GY10" s="377"/>
      <c r="GZ10" s="377"/>
      <c r="HA10" s="377"/>
      <c r="HB10" s="377"/>
      <c r="HC10" s="377"/>
      <c r="HD10" s="377"/>
      <c r="HE10" s="377"/>
      <c r="HF10" s="377"/>
      <c r="HG10" s="377"/>
      <c r="HH10" s="377"/>
      <c r="HI10" s="377"/>
      <c r="HJ10" s="377"/>
      <c r="HK10" s="377"/>
      <c r="HL10" s="377"/>
      <c r="HM10" s="377"/>
      <c r="HN10" s="377"/>
      <c r="HO10" s="377"/>
      <c r="HP10" s="377"/>
      <c r="HQ10" s="377"/>
      <c r="HR10" s="377"/>
      <c r="HS10" s="377"/>
      <c r="HT10" s="377"/>
      <c r="HU10" s="377"/>
      <c r="HV10" s="377"/>
      <c r="HW10" s="377"/>
      <c r="HX10" s="377"/>
      <c r="HY10" s="377"/>
      <c r="HZ10" s="377"/>
      <c r="IA10" s="377"/>
      <c r="IB10" s="377"/>
    </row>
    <row r="11" spans="1:236" s="378" customFormat="1" hidden="1">
      <c r="A11" s="384" t="s">
        <v>463</v>
      </c>
      <c r="B11" s="645"/>
      <c r="C11" s="645"/>
      <c r="D11" s="645"/>
      <c r="E11" s="645"/>
      <c r="F11" s="645"/>
      <c r="G11" s="645"/>
      <c r="H11" s="645"/>
      <c r="I11" s="654"/>
      <c r="J11" s="654"/>
      <c r="K11" s="385"/>
      <c r="L11" s="377"/>
      <c r="M11" s="377"/>
      <c r="N11" s="377"/>
      <c r="O11" s="377"/>
      <c r="P11" s="377"/>
      <c r="Q11" s="377"/>
      <c r="R11" s="377"/>
      <c r="S11" s="377"/>
      <c r="T11" s="377"/>
      <c r="U11" s="377"/>
      <c r="V11" s="377"/>
      <c r="W11" s="377"/>
      <c r="X11" s="377"/>
      <c r="Y11" s="377"/>
      <c r="Z11" s="377"/>
      <c r="AA11" s="377"/>
      <c r="AB11" s="377"/>
      <c r="AC11" s="377"/>
      <c r="AD11" s="377"/>
      <c r="AE11" s="377"/>
      <c r="AF11" s="377"/>
      <c r="AG11" s="377"/>
      <c r="AH11" s="377"/>
      <c r="AI11" s="377"/>
      <c r="AJ11" s="377"/>
      <c r="AK11" s="377"/>
      <c r="AL11" s="377"/>
      <c r="AM11" s="377"/>
      <c r="AN11" s="377"/>
      <c r="AO11" s="377"/>
      <c r="AP11" s="377"/>
      <c r="AQ11" s="377"/>
      <c r="AR11" s="377"/>
      <c r="AS11" s="377"/>
      <c r="AT11" s="377"/>
      <c r="AU11" s="377"/>
      <c r="AV11" s="377"/>
      <c r="AW11" s="377"/>
      <c r="AX11" s="377"/>
      <c r="AY11" s="377"/>
      <c r="AZ11" s="377"/>
      <c r="BA11" s="377"/>
      <c r="BB11" s="377"/>
      <c r="BC11" s="377"/>
      <c r="BD11" s="377"/>
      <c r="BE11" s="377"/>
      <c r="BF11" s="377"/>
      <c r="BG11" s="377"/>
      <c r="BH11" s="377"/>
      <c r="BI11" s="377"/>
      <c r="BJ11" s="377"/>
      <c r="BK11" s="377"/>
      <c r="BL11" s="377"/>
      <c r="BM11" s="377"/>
      <c r="BN11" s="377"/>
      <c r="BO11" s="377"/>
      <c r="BP11" s="377"/>
      <c r="BQ11" s="377"/>
      <c r="BR11" s="377"/>
      <c r="BS11" s="377"/>
      <c r="BT11" s="377"/>
      <c r="BU11" s="377"/>
      <c r="BV11" s="377"/>
      <c r="BW11" s="377"/>
      <c r="BX11" s="377"/>
      <c r="BY11" s="377"/>
      <c r="BZ11" s="377"/>
      <c r="CA11" s="377"/>
      <c r="CB11" s="377"/>
      <c r="CC11" s="377"/>
      <c r="CD11" s="377"/>
      <c r="CE11" s="377"/>
      <c r="CF11" s="377"/>
      <c r="CG11" s="377"/>
      <c r="CH11" s="377"/>
      <c r="CI11" s="377"/>
      <c r="CJ11" s="377"/>
      <c r="CK11" s="377"/>
      <c r="CL11" s="377"/>
      <c r="CM11" s="377"/>
      <c r="CN11" s="377"/>
      <c r="CO11" s="377"/>
      <c r="CP11" s="377"/>
      <c r="CQ11" s="377"/>
      <c r="CR11" s="377"/>
      <c r="CS11" s="377"/>
      <c r="CT11" s="377"/>
      <c r="CU11" s="377"/>
      <c r="CV11" s="377"/>
      <c r="CW11" s="377"/>
      <c r="CX11" s="377"/>
      <c r="CY11" s="377"/>
      <c r="CZ11" s="377"/>
      <c r="DA11" s="377"/>
      <c r="DB11" s="377"/>
      <c r="DC11" s="377"/>
      <c r="DD11" s="377"/>
      <c r="DE11" s="377"/>
      <c r="DF11" s="377"/>
      <c r="DG11" s="377"/>
      <c r="DH11" s="377"/>
      <c r="DI11" s="377"/>
      <c r="DJ11" s="377"/>
      <c r="DK11" s="377"/>
      <c r="DL11" s="377"/>
      <c r="DM11" s="377"/>
      <c r="DN11" s="377"/>
      <c r="DO11" s="377"/>
      <c r="DP11" s="377"/>
      <c r="DQ11" s="377"/>
      <c r="DR11" s="377"/>
      <c r="DS11" s="377"/>
      <c r="DT11" s="377"/>
      <c r="DU11" s="377"/>
      <c r="DV11" s="377"/>
      <c r="DW11" s="377"/>
      <c r="DX11" s="377"/>
      <c r="DY11" s="377"/>
      <c r="DZ11" s="377"/>
      <c r="EA11" s="377"/>
      <c r="EB11" s="377"/>
      <c r="EC11" s="377"/>
      <c r="ED11" s="377"/>
      <c r="EE11" s="377"/>
      <c r="EF11" s="377"/>
      <c r="EG11" s="377"/>
      <c r="EH11" s="377"/>
      <c r="EI11" s="377"/>
      <c r="EJ11" s="377"/>
      <c r="EK11" s="377"/>
      <c r="EL11" s="377"/>
      <c r="EM11" s="377"/>
      <c r="EN11" s="377"/>
      <c r="EO11" s="377"/>
      <c r="EP11" s="377"/>
      <c r="EQ11" s="377"/>
      <c r="ER11" s="377"/>
      <c r="ES11" s="377"/>
      <c r="ET11" s="377"/>
      <c r="EU11" s="377"/>
      <c r="EV11" s="377"/>
      <c r="EW11" s="377"/>
      <c r="EX11" s="377"/>
      <c r="EY11" s="377"/>
      <c r="EZ11" s="377"/>
      <c r="FA11" s="377"/>
      <c r="FB11" s="377"/>
      <c r="FC11" s="377"/>
      <c r="FD11" s="377"/>
      <c r="FE11" s="377"/>
      <c r="FF11" s="377"/>
      <c r="FG11" s="377"/>
      <c r="FH11" s="377"/>
      <c r="FI11" s="377"/>
      <c r="FJ11" s="377"/>
      <c r="FK11" s="377"/>
      <c r="FL11" s="377"/>
      <c r="FM11" s="377"/>
      <c r="FN11" s="377"/>
      <c r="FO11" s="377"/>
      <c r="FP11" s="377"/>
      <c r="FQ11" s="377"/>
      <c r="FR11" s="377"/>
      <c r="FS11" s="377"/>
      <c r="FT11" s="377"/>
      <c r="FU11" s="377"/>
      <c r="FV11" s="377"/>
      <c r="FW11" s="377"/>
      <c r="FX11" s="377"/>
      <c r="FY11" s="377"/>
      <c r="FZ11" s="377"/>
      <c r="GA11" s="377"/>
      <c r="GB11" s="377"/>
      <c r="GC11" s="377"/>
      <c r="GD11" s="377"/>
      <c r="GE11" s="377"/>
      <c r="GF11" s="377"/>
      <c r="GG11" s="377"/>
      <c r="GH11" s="377"/>
      <c r="GI11" s="377"/>
      <c r="GJ11" s="377"/>
      <c r="GK11" s="377"/>
      <c r="GL11" s="377"/>
      <c r="GM11" s="377"/>
      <c r="GN11" s="377"/>
      <c r="GO11" s="377"/>
      <c r="GP11" s="377"/>
      <c r="GQ11" s="377"/>
      <c r="GR11" s="377"/>
      <c r="GS11" s="377"/>
      <c r="GT11" s="377"/>
      <c r="GU11" s="377"/>
      <c r="GV11" s="377"/>
      <c r="GW11" s="377"/>
      <c r="GX11" s="377"/>
      <c r="GY11" s="377"/>
      <c r="GZ11" s="377"/>
      <c r="HA11" s="377"/>
      <c r="HB11" s="377"/>
      <c r="HC11" s="377"/>
      <c r="HD11" s="377"/>
      <c r="HE11" s="377"/>
      <c r="HF11" s="377"/>
      <c r="HG11" s="377"/>
      <c r="HH11" s="377"/>
      <c r="HI11" s="377"/>
      <c r="HJ11" s="377"/>
      <c r="HK11" s="377"/>
      <c r="HL11" s="377"/>
      <c r="HM11" s="377"/>
      <c r="HN11" s="377"/>
      <c r="HO11" s="377"/>
      <c r="HP11" s="377"/>
      <c r="HQ11" s="377"/>
      <c r="HR11" s="377"/>
      <c r="HS11" s="377"/>
      <c r="HT11" s="377"/>
      <c r="HU11" s="377"/>
      <c r="HV11" s="377"/>
      <c r="HW11" s="377"/>
      <c r="HX11" s="377"/>
      <c r="HY11" s="377"/>
      <c r="HZ11" s="377"/>
      <c r="IA11" s="377"/>
      <c r="IB11" s="377"/>
    </row>
    <row r="12" spans="1:236" s="378" customFormat="1" hidden="1">
      <c r="A12" s="384" t="s">
        <v>120</v>
      </c>
      <c r="B12" s="386"/>
      <c r="C12" s="386"/>
      <c r="D12" s="386"/>
      <c r="E12" s="386"/>
      <c r="F12" s="386"/>
      <c r="G12" s="386"/>
      <c r="H12" s="386"/>
      <c r="I12" s="387"/>
      <c r="J12" s="387"/>
      <c r="K12" s="388"/>
      <c r="L12" s="377"/>
      <c r="M12" s="377"/>
      <c r="N12" s="377"/>
      <c r="O12" s="377"/>
      <c r="P12" s="377"/>
      <c r="Q12" s="377"/>
      <c r="R12" s="377"/>
      <c r="S12" s="377"/>
      <c r="T12" s="377"/>
      <c r="U12" s="377"/>
      <c r="V12" s="377"/>
      <c r="W12" s="377"/>
      <c r="X12" s="377"/>
      <c r="Y12" s="377"/>
      <c r="Z12" s="377"/>
      <c r="AA12" s="377"/>
      <c r="AB12" s="377"/>
      <c r="AC12" s="377"/>
      <c r="AD12" s="377"/>
      <c r="AE12" s="377"/>
      <c r="AF12" s="377"/>
      <c r="AG12" s="377"/>
      <c r="AH12" s="377"/>
      <c r="AI12" s="377"/>
      <c r="AJ12" s="377"/>
      <c r="AK12" s="377"/>
      <c r="AL12" s="377"/>
      <c r="AM12" s="377"/>
      <c r="AN12" s="377"/>
      <c r="AO12" s="377"/>
      <c r="AP12" s="377"/>
      <c r="AQ12" s="377"/>
      <c r="AR12" s="377"/>
      <c r="AS12" s="377"/>
      <c r="AT12" s="377"/>
      <c r="AU12" s="377"/>
      <c r="AV12" s="377"/>
      <c r="AW12" s="377"/>
      <c r="AX12" s="377"/>
      <c r="AY12" s="377"/>
      <c r="AZ12" s="377"/>
      <c r="BA12" s="377"/>
      <c r="BB12" s="377"/>
      <c r="BC12" s="377"/>
      <c r="BD12" s="377"/>
      <c r="BE12" s="377"/>
      <c r="BF12" s="377"/>
      <c r="BG12" s="377"/>
      <c r="BH12" s="377"/>
      <c r="BI12" s="377"/>
      <c r="BJ12" s="377"/>
      <c r="BK12" s="377"/>
      <c r="BL12" s="377"/>
      <c r="BM12" s="377"/>
      <c r="BN12" s="377"/>
      <c r="BO12" s="377"/>
      <c r="BP12" s="377"/>
      <c r="BQ12" s="377"/>
      <c r="BR12" s="377"/>
      <c r="BS12" s="377"/>
      <c r="BT12" s="377"/>
      <c r="BU12" s="377"/>
      <c r="BV12" s="377"/>
      <c r="BW12" s="377"/>
      <c r="BX12" s="377"/>
      <c r="BY12" s="377"/>
      <c r="BZ12" s="377"/>
      <c r="CA12" s="377"/>
      <c r="CB12" s="377"/>
      <c r="CC12" s="377"/>
      <c r="CD12" s="377"/>
      <c r="CE12" s="377"/>
      <c r="CF12" s="377"/>
      <c r="CG12" s="377"/>
      <c r="CH12" s="377"/>
      <c r="CI12" s="377"/>
      <c r="CJ12" s="377"/>
      <c r="CK12" s="377"/>
      <c r="CL12" s="377"/>
      <c r="CM12" s="377"/>
      <c r="CN12" s="377"/>
      <c r="CO12" s="377"/>
      <c r="CP12" s="377"/>
      <c r="CQ12" s="377"/>
      <c r="CR12" s="377"/>
      <c r="CS12" s="377"/>
      <c r="CT12" s="377"/>
      <c r="CU12" s="377"/>
      <c r="CV12" s="377"/>
      <c r="CW12" s="377"/>
      <c r="CX12" s="377"/>
      <c r="CY12" s="377"/>
      <c r="CZ12" s="377"/>
      <c r="DA12" s="377"/>
      <c r="DB12" s="377"/>
      <c r="DC12" s="377"/>
      <c r="DD12" s="377"/>
      <c r="DE12" s="377"/>
      <c r="DF12" s="377"/>
      <c r="DG12" s="377"/>
      <c r="DH12" s="377"/>
      <c r="DI12" s="377"/>
      <c r="DJ12" s="377"/>
      <c r="DK12" s="377"/>
      <c r="DL12" s="377"/>
      <c r="DM12" s="377"/>
      <c r="DN12" s="377"/>
      <c r="DO12" s="377"/>
      <c r="DP12" s="377"/>
      <c r="DQ12" s="377"/>
      <c r="DR12" s="377"/>
      <c r="DS12" s="377"/>
      <c r="DT12" s="377"/>
      <c r="DU12" s="377"/>
      <c r="DV12" s="377"/>
      <c r="DW12" s="377"/>
      <c r="DX12" s="377"/>
      <c r="DY12" s="377"/>
      <c r="DZ12" s="377"/>
      <c r="EA12" s="377"/>
      <c r="EB12" s="377"/>
      <c r="EC12" s="377"/>
      <c r="ED12" s="377"/>
      <c r="EE12" s="377"/>
      <c r="EF12" s="377"/>
      <c r="EG12" s="377"/>
      <c r="EH12" s="377"/>
      <c r="EI12" s="377"/>
      <c r="EJ12" s="377"/>
      <c r="EK12" s="377"/>
      <c r="EL12" s="377"/>
      <c r="EM12" s="377"/>
      <c r="EN12" s="377"/>
      <c r="EO12" s="377"/>
      <c r="EP12" s="377"/>
      <c r="EQ12" s="377"/>
      <c r="ER12" s="377"/>
      <c r="ES12" s="377"/>
      <c r="ET12" s="377"/>
      <c r="EU12" s="377"/>
      <c r="EV12" s="377"/>
      <c r="EW12" s="377"/>
      <c r="EX12" s="377"/>
      <c r="EY12" s="377"/>
      <c r="EZ12" s="377"/>
      <c r="FA12" s="377"/>
      <c r="FB12" s="377"/>
      <c r="FC12" s="377"/>
      <c r="FD12" s="377"/>
      <c r="FE12" s="377"/>
      <c r="FF12" s="377"/>
      <c r="FG12" s="377"/>
      <c r="FH12" s="377"/>
      <c r="FI12" s="377"/>
      <c r="FJ12" s="377"/>
      <c r="FK12" s="377"/>
      <c r="FL12" s="377"/>
      <c r="FM12" s="377"/>
      <c r="FN12" s="377"/>
      <c r="FO12" s="377"/>
      <c r="FP12" s="377"/>
      <c r="FQ12" s="377"/>
      <c r="FR12" s="377"/>
      <c r="FS12" s="377"/>
      <c r="FT12" s="377"/>
      <c r="FU12" s="377"/>
      <c r="FV12" s="377"/>
      <c r="FW12" s="377"/>
      <c r="FX12" s="377"/>
      <c r="FY12" s="377"/>
      <c r="FZ12" s="377"/>
      <c r="GA12" s="377"/>
      <c r="GB12" s="377"/>
      <c r="GC12" s="377"/>
      <c r="GD12" s="377"/>
      <c r="GE12" s="377"/>
      <c r="GF12" s="377"/>
      <c r="GG12" s="377"/>
      <c r="GH12" s="377"/>
      <c r="GI12" s="377"/>
      <c r="GJ12" s="377"/>
      <c r="GK12" s="377"/>
      <c r="GL12" s="377"/>
      <c r="GM12" s="377"/>
      <c r="GN12" s="377"/>
      <c r="GO12" s="377"/>
      <c r="GP12" s="377"/>
      <c r="GQ12" s="377"/>
      <c r="GR12" s="377"/>
      <c r="GS12" s="377"/>
      <c r="GT12" s="377"/>
      <c r="GU12" s="377"/>
      <c r="GV12" s="377"/>
      <c r="GW12" s="377"/>
      <c r="GX12" s="377"/>
      <c r="GY12" s="377"/>
      <c r="GZ12" s="377"/>
      <c r="HA12" s="377"/>
      <c r="HB12" s="377"/>
      <c r="HC12" s="377"/>
      <c r="HD12" s="377"/>
      <c r="HE12" s="377"/>
      <c r="HF12" s="377"/>
      <c r="HG12" s="377"/>
      <c r="HH12" s="377"/>
      <c r="HI12" s="377"/>
      <c r="HJ12" s="377"/>
      <c r="HK12" s="377"/>
      <c r="HL12" s="377"/>
      <c r="HM12" s="377"/>
      <c r="HN12" s="377"/>
      <c r="HO12" s="377"/>
      <c r="HP12" s="377"/>
      <c r="HQ12" s="377"/>
      <c r="HR12" s="377"/>
      <c r="HS12" s="377"/>
      <c r="HT12" s="377"/>
      <c r="HU12" s="377"/>
      <c r="HV12" s="377"/>
      <c r="HW12" s="377"/>
      <c r="HX12" s="377"/>
      <c r="HY12" s="377"/>
      <c r="HZ12" s="377"/>
      <c r="IA12" s="377"/>
      <c r="IB12" s="377"/>
    </row>
    <row r="13" spans="1:236" ht="6.6" customHeight="1">
      <c r="A13" s="655"/>
      <c r="B13" s="652"/>
      <c r="C13" s="652"/>
      <c r="D13" s="652"/>
      <c r="E13" s="647"/>
      <c r="F13" s="647"/>
      <c r="G13" s="647"/>
      <c r="H13" s="647"/>
      <c r="I13" s="647"/>
      <c r="J13" s="656"/>
      <c r="K13" s="389"/>
    </row>
    <row r="14" spans="1:236" ht="21.6" customHeight="1">
      <c r="A14" s="911" t="s">
        <v>122</v>
      </c>
      <c r="B14" s="911" t="s">
        <v>464</v>
      </c>
      <c r="C14" s="911" t="s">
        <v>465</v>
      </c>
      <c r="D14" s="911" t="s">
        <v>466</v>
      </c>
      <c r="E14" s="911" t="s">
        <v>467</v>
      </c>
      <c r="F14" s="911" t="s">
        <v>468</v>
      </c>
      <c r="G14" s="911" t="s">
        <v>469</v>
      </c>
      <c r="H14" s="911" t="s">
        <v>470</v>
      </c>
      <c r="I14" s="911" t="s">
        <v>471</v>
      </c>
      <c r="J14" s="911" t="s">
        <v>472</v>
      </c>
      <c r="K14" s="911" t="s">
        <v>473</v>
      </c>
    </row>
    <row r="15" spans="1:236" ht="21.6" customHeight="1">
      <c r="A15" s="911"/>
      <c r="B15" s="911"/>
      <c r="C15" s="911"/>
      <c r="D15" s="911"/>
      <c r="E15" s="911"/>
      <c r="F15" s="911"/>
      <c r="G15" s="911"/>
      <c r="H15" s="911"/>
      <c r="I15" s="911"/>
      <c r="J15" s="911"/>
      <c r="K15" s="911"/>
    </row>
    <row r="16" spans="1:236" ht="18" customHeight="1">
      <c r="A16" s="657" t="s">
        <v>8</v>
      </c>
      <c r="B16" s="658" t="s">
        <v>474</v>
      </c>
      <c r="C16" s="659"/>
      <c r="D16" s="660"/>
      <c r="E16" s="661"/>
      <c r="F16" s="661"/>
      <c r="G16" s="661"/>
      <c r="H16" s="661"/>
      <c r="I16" s="662" t="s">
        <v>475</v>
      </c>
      <c r="J16" s="663"/>
      <c r="K16" s="908" t="s">
        <v>476</v>
      </c>
    </row>
    <row r="17" spans="1:13" ht="18" customHeight="1">
      <c r="A17" s="390" t="s">
        <v>9</v>
      </c>
      <c r="B17" s="391" t="s">
        <v>477</v>
      </c>
      <c r="C17" s="392" t="s">
        <v>370</v>
      </c>
      <c r="D17" s="572">
        <v>1</v>
      </c>
      <c r="E17" s="393">
        <v>120</v>
      </c>
      <c r="F17" s="394"/>
      <c r="G17" s="394"/>
      <c r="H17" s="395"/>
      <c r="I17" s="396">
        <v>21</v>
      </c>
      <c r="J17" s="397">
        <f t="shared" ref="J17:J25" si="0">D17*I17</f>
        <v>21</v>
      </c>
      <c r="K17" s="908"/>
    </row>
    <row r="18" spans="1:13" ht="18" customHeight="1">
      <c r="A18" s="390" t="s">
        <v>419</v>
      </c>
      <c r="B18" s="391" t="s">
        <v>478</v>
      </c>
      <c r="C18" s="392" t="s">
        <v>370</v>
      </c>
      <c r="D18" s="572">
        <v>1</v>
      </c>
      <c r="E18" s="393">
        <f t="shared" ref="E18:E25" si="1">E17</f>
        <v>120</v>
      </c>
      <c r="F18" s="394"/>
      <c r="G18" s="394"/>
      <c r="H18" s="395"/>
      <c r="I18" s="396">
        <v>21</v>
      </c>
      <c r="J18" s="397">
        <f t="shared" si="0"/>
        <v>21</v>
      </c>
      <c r="K18" s="908"/>
    </row>
    <row r="19" spans="1:13" ht="18" customHeight="1">
      <c r="A19" s="390" t="s">
        <v>420</v>
      </c>
      <c r="B19" s="391" t="s">
        <v>443</v>
      </c>
      <c r="C19" s="392" t="s">
        <v>370</v>
      </c>
      <c r="D19" s="572">
        <v>1</v>
      </c>
      <c r="E19" s="393">
        <f t="shared" si="1"/>
        <v>120</v>
      </c>
      <c r="F19" s="394"/>
      <c r="G19" s="394"/>
      <c r="H19" s="395"/>
      <c r="I19" s="396">
        <v>21</v>
      </c>
      <c r="J19" s="397">
        <f t="shared" si="0"/>
        <v>21</v>
      </c>
      <c r="K19" s="908"/>
    </row>
    <row r="20" spans="1:13" ht="18" customHeight="1">
      <c r="A20" s="390" t="s">
        <v>479</v>
      </c>
      <c r="B20" s="391" t="s">
        <v>480</v>
      </c>
      <c r="C20" s="392" t="s">
        <v>370</v>
      </c>
      <c r="D20" s="572">
        <v>1</v>
      </c>
      <c r="E20" s="393">
        <f t="shared" si="1"/>
        <v>120</v>
      </c>
      <c r="F20" s="394"/>
      <c r="G20" s="394"/>
      <c r="H20" s="395"/>
      <c r="I20" s="396">
        <v>21</v>
      </c>
      <c r="J20" s="397">
        <f t="shared" si="0"/>
        <v>21</v>
      </c>
      <c r="K20" s="908"/>
    </row>
    <row r="21" spans="1:13" ht="18" customHeight="1">
      <c r="A21" s="390" t="s">
        <v>481</v>
      </c>
      <c r="B21" s="391" t="s">
        <v>482</v>
      </c>
      <c r="C21" s="392" t="s">
        <v>370</v>
      </c>
      <c r="D21" s="572">
        <v>1</v>
      </c>
      <c r="E21" s="393">
        <f t="shared" si="1"/>
        <v>120</v>
      </c>
      <c r="F21" s="394"/>
      <c r="G21" s="394"/>
      <c r="H21" s="395"/>
      <c r="I21" s="396">
        <v>21</v>
      </c>
      <c r="J21" s="397">
        <f t="shared" si="0"/>
        <v>21</v>
      </c>
      <c r="K21" s="908"/>
    </row>
    <row r="22" spans="1:13" ht="18" customHeight="1">
      <c r="A22" s="390" t="s">
        <v>483</v>
      </c>
      <c r="B22" s="391" t="s">
        <v>484</v>
      </c>
      <c r="C22" s="392" t="s">
        <v>370</v>
      </c>
      <c r="D22" s="572">
        <v>1</v>
      </c>
      <c r="E22" s="393">
        <f t="shared" si="1"/>
        <v>120</v>
      </c>
      <c r="F22" s="394"/>
      <c r="G22" s="394"/>
      <c r="H22" s="395"/>
      <c r="I22" s="396">
        <v>21</v>
      </c>
      <c r="J22" s="397">
        <f t="shared" si="0"/>
        <v>21</v>
      </c>
      <c r="K22" s="908"/>
    </row>
    <row r="23" spans="1:13" ht="18" customHeight="1">
      <c r="A23" s="390" t="s">
        <v>485</v>
      </c>
      <c r="B23" s="391" t="s">
        <v>486</v>
      </c>
      <c r="C23" s="392" t="s">
        <v>370</v>
      </c>
      <c r="D23" s="572">
        <v>1</v>
      </c>
      <c r="E23" s="393">
        <f t="shared" si="1"/>
        <v>120</v>
      </c>
      <c r="F23" s="394"/>
      <c r="G23" s="394"/>
      <c r="H23" s="395"/>
      <c r="I23" s="396">
        <v>21</v>
      </c>
      <c r="J23" s="397">
        <f t="shared" si="0"/>
        <v>21</v>
      </c>
      <c r="K23" s="908"/>
    </row>
    <row r="24" spans="1:13" ht="23.45" hidden="1" customHeight="1">
      <c r="A24" s="390" t="s">
        <v>487</v>
      </c>
      <c r="B24" s="391" t="s">
        <v>488</v>
      </c>
      <c r="C24" s="392" t="s">
        <v>370</v>
      </c>
      <c r="D24" s="572">
        <v>0</v>
      </c>
      <c r="E24" s="393">
        <f t="shared" si="1"/>
        <v>120</v>
      </c>
      <c r="F24" s="392"/>
      <c r="G24" s="394"/>
      <c r="H24" s="395"/>
      <c r="I24" s="396">
        <v>21</v>
      </c>
      <c r="J24" s="397">
        <f t="shared" si="0"/>
        <v>0</v>
      </c>
      <c r="K24" s="908"/>
    </row>
    <row r="25" spans="1:13" ht="18" customHeight="1">
      <c r="A25" s="390" t="s">
        <v>487</v>
      </c>
      <c r="B25" s="398" t="s">
        <v>489</v>
      </c>
      <c r="C25" s="399" t="s">
        <v>370</v>
      </c>
      <c r="D25" s="572">
        <v>1</v>
      </c>
      <c r="E25" s="393">
        <f t="shared" si="1"/>
        <v>120</v>
      </c>
      <c r="F25" s="400"/>
      <c r="G25" s="401"/>
      <c r="H25" s="402"/>
      <c r="I25" s="396">
        <v>21</v>
      </c>
      <c r="J25" s="403">
        <f t="shared" si="0"/>
        <v>21</v>
      </c>
      <c r="K25" s="908"/>
    </row>
    <row r="26" spans="1:13" ht="18" customHeight="1">
      <c r="A26" s="909" t="s">
        <v>490</v>
      </c>
      <c r="B26" s="909"/>
      <c r="C26" s="909"/>
      <c r="D26" s="909"/>
      <c r="E26" s="909"/>
      <c r="F26" s="909"/>
      <c r="G26" s="909"/>
      <c r="H26" s="909"/>
      <c r="I26" s="909"/>
      <c r="J26" s="664">
        <f>SUM(J17:J25)</f>
        <v>168</v>
      </c>
      <c r="K26" s="908"/>
    </row>
    <row r="27" spans="1:13" ht="24.75" hidden="1" customHeight="1">
      <c r="A27" s="657" t="s">
        <v>12</v>
      </c>
      <c r="B27" s="665" t="s">
        <v>491</v>
      </c>
      <c r="C27" s="659"/>
      <c r="D27" s="666"/>
      <c r="E27" s="667"/>
      <c r="F27" s="659"/>
      <c r="G27" s="668" t="s">
        <v>492</v>
      </c>
      <c r="H27" s="668" t="s">
        <v>493</v>
      </c>
      <c r="I27" s="669"/>
      <c r="J27" s="667"/>
      <c r="K27" s="670"/>
    </row>
    <row r="28" spans="1:13" ht="18" hidden="1" customHeight="1">
      <c r="A28" s="390" t="s">
        <v>10</v>
      </c>
      <c r="B28" s="391" t="s">
        <v>494</v>
      </c>
      <c r="C28" s="392" t="s">
        <v>370</v>
      </c>
      <c r="D28" s="572">
        <v>0</v>
      </c>
      <c r="E28" s="393">
        <f>E25</f>
        <v>120</v>
      </c>
      <c r="F28" s="392" t="s">
        <v>270</v>
      </c>
      <c r="G28" s="404">
        <v>11.79</v>
      </c>
      <c r="H28" s="393">
        <v>8</v>
      </c>
      <c r="I28" s="405"/>
      <c r="J28" s="393">
        <f>(D28*G28*H28)</f>
        <v>0</v>
      </c>
      <c r="K28" s="406"/>
      <c r="L28" s="407">
        <v>2556.13</v>
      </c>
      <c r="M28" s="408">
        <f>L28/220</f>
        <v>11.62</v>
      </c>
    </row>
    <row r="29" spans="1:13" ht="18" hidden="1" customHeight="1">
      <c r="A29" s="390" t="s">
        <v>495</v>
      </c>
      <c r="B29" s="391" t="s">
        <v>496</v>
      </c>
      <c r="C29" s="392" t="s">
        <v>370</v>
      </c>
      <c r="D29" s="572">
        <v>0</v>
      </c>
      <c r="E29" s="393">
        <f>E28</f>
        <v>120</v>
      </c>
      <c r="F29" s="392" t="s">
        <v>270</v>
      </c>
      <c r="G29" s="404">
        <v>11.79</v>
      </c>
      <c r="H29" s="393">
        <v>8</v>
      </c>
      <c r="I29" s="405"/>
      <c r="J29" s="393">
        <f>(D29*G29*H29)</f>
        <v>0</v>
      </c>
      <c r="K29" s="406"/>
    </row>
    <row r="30" spans="1:13" ht="18" hidden="1" customHeight="1">
      <c r="A30" s="390" t="s">
        <v>497</v>
      </c>
      <c r="B30" s="391" t="s">
        <v>498</v>
      </c>
      <c r="C30" s="392" t="s">
        <v>370</v>
      </c>
      <c r="D30" s="572">
        <v>0</v>
      </c>
      <c r="E30" s="393">
        <f>E29</f>
        <v>120</v>
      </c>
      <c r="F30" s="392" t="s">
        <v>270</v>
      </c>
      <c r="G30" s="404">
        <v>11.79</v>
      </c>
      <c r="H30" s="393">
        <v>8</v>
      </c>
      <c r="I30" s="405"/>
      <c r="J30" s="393">
        <f>(D30*G30*H30)</f>
        <v>0</v>
      </c>
      <c r="K30" s="406"/>
    </row>
    <row r="31" spans="1:13" ht="30" hidden="1" customHeight="1">
      <c r="A31" s="390" t="s">
        <v>499</v>
      </c>
      <c r="B31" s="409" t="s">
        <v>500</v>
      </c>
      <c r="C31" s="410" t="s">
        <v>370</v>
      </c>
      <c r="D31" s="411">
        <v>0</v>
      </c>
      <c r="E31" s="412">
        <f>E30</f>
        <v>120</v>
      </c>
      <c r="F31" s="410" t="s">
        <v>270</v>
      </c>
      <c r="G31" s="404">
        <v>11.79</v>
      </c>
      <c r="H31" s="412">
        <v>8</v>
      </c>
      <c r="I31" s="413"/>
      <c r="J31" s="412">
        <f>(D31*G31*H31)</f>
        <v>0</v>
      </c>
      <c r="K31" s="406"/>
    </row>
    <row r="32" spans="1:13" ht="18" hidden="1" customHeight="1">
      <c r="A32" s="902" t="s">
        <v>501</v>
      </c>
      <c r="B32" s="902"/>
      <c r="C32" s="902"/>
      <c r="D32" s="902"/>
      <c r="E32" s="902"/>
      <c r="F32" s="902"/>
      <c r="G32" s="902"/>
      <c r="H32" s="902"/>
      <c r="I32" s="902"/>
      <c r="J32" s="671">
        <f>SUM(J28:J31)</f>
        <v>0</v>
      </c>
      <c r="K32" s="414"/>
    </row>
    <row r="33" spans="1:11" ht="18" customHeight="1">
      <c r="A33" s="672">
        <v>2</v>
      </c>
      <c r="B33" s="673" t="s">
        <v>502</v>
      </c>
      <c r="C33" s="674"/>
      <c r="D33" s="673"/>
      <c r="E33" s="675"/>
      <c r="F33" s="675"/>
      <c r="G33" s="675"/>
      <c r="H33" s="676" t="s">
        <v>503</v>
      </c>
      <c r="I33" s="677" t="s">
        <v>504</v>
      </c>
      <c r="J33" s="675"/>
      <c r="K33" s="415"/>
    </row>
    <row r="34" spans="1:11" ht="18" customHeight="1">
      <c r="A34" s="416" t="s">
        <v>10</v>
      </c>
      <c r="B34" s="417" t="s">
        <v>505</v>
      </c>
      <c r="C34" s="418" t="s">
        <v>370</v>
      </c>
      <c r="D34" s="419">
        <v>1</v>
      </c>
      <c r="E34" s="420">
        <f>E30</f>
        <v>120</v>
      </c>
      <c r="F34" s="421"/>
      <c r="G34" s="421"/>
      <c r="H34" s="422">
        <v>0.4</v>
      </c>
      <c r="I34" s="423">
        <v>3.6779999999999999</v>
      </c>
      <c r="J34" s="420">
        <f t="shared" ref="J34:J42" si="2">D34*H34*I34*E34</f>
        <v>176.54</v>
      </c>
      <c r="K34" s="415"/>
    </row>
    <row r="35" spans="1:11" ht="23.45" customHeight="1">
      <c r="A35" s="416" t="s">
        <v>495</v>
      </c>
      <c r="B35" s="417" t="s">
        <v>506</v>
      </c>
      <c r="C35" s="418" t="s">
        <v>370</v>
      </c>
      <c r="D35" s="419">
        <v>1</v>
      </c>
      <c r="E35" s="420">
        <f t="shared" ref="E35:E42" si="3">E34</f>
        <v>120</v>
      </c>
      <c r="F35" s="421"/>
      <c r="G35" s="421"/>
      <c r="H35" s="422">
        <v>0.4</v>
      </c>
      <c r="I35" s="423">
        <v>3.6779999999999999</v>
      </c>
      <c r="J35" s="420">
        <f t="shared" si="2"/>
        <v>176.54</v>
      </c>
      <c r="K35" s="415"/>
    </row>
    <row r="36" spans="1:11" ht="18" customHeight="1">
      <c r="A36" s="416" t="s">
        <v>497</v>
      </c>
      <c r="B36" s="417" t="s">
        <v>507</v>
      </c>
      <c r="C36" s="418" t="s">
        <v>370</v>
      </c>
      <c r="D36" s="419">
        <v>1</v>
      </c>
      <c r="E36" s="420">
        <f t="shared" si="3"/>
        <v>120</v>
      </c>
      <c r="F36" s="421"/>
      <c r="G36" s="421"/>
      <c r="H36" s="422">
        <v>0.4</v>
      </c>
      <c r="I36" s="423">
        <v>3.6779999999999999</v>
      </c>
      <c r="J36" s="420">
        <f t="shared" si="2"/>
        <v>176.54</v>
      </c>
      <c r="K36" s="415"/>
    </row>
    <row r="37" spans="1:11" ht="18" hidden="1" customHeight="1">
      <c r="A37" s="416" t="s">
        <v>499</v>
      </c>
      <c r="B37" s="417" t="s">
        <v>508</v>
      </c>
      <c r="C37" s="418" t="s">
        <v>370</v>
      </c>
      <c r="D37" s="419">
        <v>0</v>
      </c>
      <c r="E37" s="420">
        <f t="shared" si="3"/>
        <v>120</v>
      </c>
      <c r="F37" s="421"/>
      <c r="G37" s="421"/>
      <c r="H37" s="422">
        <v>0.4</v>
      </c>
      <c r="I37" s="423">
        <v>3.6779999999999999</v>
      </c>
      <c r="J37" s="420">
        <f t="shared" si="2"/>
        <v>0</v>
      </c>
      <c r="K37" s="415"/>
    </row>
    <row r="38" spans="1:11" ht="18" customHeight="1">
      <c r="A38" s="416" t="s">
        <v>499</v>
      </c>
      <c r="B38" s="417" t="s">
        <v>509</v>
      </c>
      <c r="C38" s="418" t="s">
        <v>370</v>
      </c>
      <c r="D38" s="419">
        <v>1</v>
      </c>
      <c r="E38" s="420">
        <f t="shared" si="3"/>
        <v>120</v>
      </c>
      <c r="F38" s="421"/>
      <c r="G38" s="421"/>
      <c r="H38" s="422">
        <v>0.4</v>
      </c>
      <c r="I38" s="423">
        <v>3.6779999999999999</v>
      </c>
      <c r="J38" s="420">
        <f t="shared" si="2"/>
        <v>176.54</v>
      </c>
      <c r="K38" s="415"/>
    </row>
    <row r="39" spans="1:11" ht="18" hidden="1" customHeight="1">
      <c r="A39" s="416" t="s">
        <v>510</v>
      </c>
      <c r="B39" s="417" t="s">
        <v>511</v>
      </c>
      <c r="C39" s="418" t="s">
        <v>370</v>
      </c>
      <c r="D39" s="419">
        <v>0</v>
      </c>
      <c r="E39" s="420">
        <f t="shared" si="3"/>
        <v>120</v>
      </c>
      <c r="F39" s="421"/>
      <c r="G39" s="421"/>
      <c r="H39" s="422">
        <v>0.4</v>
      </c>
      <c r="I39" s="423">
        <v>3.6779999999999999</v>
      </c>
      <c r="J39" s="420">
        <f t="shared" si="2"/>
        <v>0</v>
      </c>
      <c r="K39" s="415"/>
    </row>
    <row r="40" spans="1:11" ht="18" customHeight="1">
      <c r="A40" s="416" t="s">
        <v>512</v>
      </c>
      <c r="B40" s="417" t="s">
        <v>513</v>
      </c>
      <c r="C40" s="418" t="s">
        <v>370</v>
      </c>
      <c r="D40" s="419">
        <v>1</v>
      </c>
      <c r="E40" s="420">
        <f t="shared" si="3"/>
        <v>120</v>
      </c>
      <c r="F40" s="421"/>
      <c r="G40" s="421"/>
      <c r="H40" s="422">
        <v>0.4</v>
      </c>
      <c r="I40" s="423">
        <v>3.6779999999999999</v>
      </c>
      <c r="J40" s="420">
        <f t="shared" si="2"/>
        <v>176.54</v>
      </c>
      <c r="K40" s="415"/>
    </row>
    <row r="41" spans="1:11" ht="18" customHeight="1">
      <c r="A41" s="416" t="s">
        <v>510</v>
      </c>
      <c r="B41" s="417" t="s">
        <v>514</v>
      </c>
      <c r="C41" s="418" t="s">
        <v>370</v>
      </c>
      <c r="D41" s="419">
        <v>1</v>
      </c>
      <c r="E41" s="420">
        <f t="shared" si="3"/>
        <v>120</v>
      </c>
      <c r="F41" s="421"/>
      <c r="G41" s="421"/>
      <c r="H41" s="422">
        <v>0.1</v>
      </c>
      <c r="I41" s="423">
        <v>4.5940000000000003</v>
      </c>
      <c r="J41" s="420">
        <f t="shared" si="2"/>
        <v>55.13</v>
      </c>
      <c r="K41" s="415"/>
    </row>
    <row r="42" spans="1:11" ht="18" hidden="1" customHeight="1">
      <c r="A42" s="416" t="s">
        <v>515</v>
      </c>
      <c r="B42" s="424" t="s">
        <v>516</v>
      </c>
      <c r="C42" s="425" t="s">
        <v>370</v>
      </c>
      <c r="D42" s="426">
        <v>0</v>
      </c>
      <c r="E42" s="427">
        <f t="shared" si="3"/>
        <v>120</v>
      </c>
      <c r="F42" s="428"/>
      <c r="G42" s="428"/>
      <c r="H42" s="429">
        <v>0.1</v>
      </c>
      <c r="I42" s="430">
        <v>4.5940000000000003</v>
      </c>
      <c r="J42" s="427">
        <f t="shared" si="2"/>
        <v>0</v>
      </c>
      <c r="K42" s="431"/>
    </row>
    <row r="43" spans="1:11" ht="18" customHeight="1">
      <c r="A43" s="902"/>
      <c r="B43" s="902"/>
      <c r="C43" s="902"/>
      <c r="D43" s="902"/>
      <c r="E43" s="902"/>
      <c r="F43" s="902"/>
      <c r="G43" s="902"/>
      <c r="H43" s="902"/>
      <c r="I43" s="902"/>
      <c r="J43" s="671">
        <f>SUM(J34:J42)</f>
        <v>937.83</v>
      </c>
      <c r="K43" s="432"/>
    </row>
    <row r="44" spans="1:11" ht="18" customHeight="1">
      <c r="A44" s="657">
        <v>4</v>
      </c>
      <c r="B44" s="660" t="s">
        <v>517</v>
      </c>
      <c r="C44" s="659"/>
      <c r="D44" s="666"/>
      <c r="E44" s="661"/>
      <c r="F44" s="661"/>
      <c r="G44" s="661"/>
      <c r="H44" s="910" t="s">
        <v>518</v>
      </c>
      <c r="I44" s="910"/>
      <c r="J44" s="678"/>
      <c r="K44" s="679"/>
    </row>
    <row r="45" spans="1:11" ht="18" customHeight="1">
      <c r="A45" s="390" t="s">
        <v>168</v>
      </c>
      <c r="B45" s="391" t="s">
        <v>519</v>
      </c>
      <c r="C45" s="392" t="s">
        <v>370</v>
      </c>
      <c r="D45" s="572">
        <v>1</v>
      </c>
      <c r="E45" s="393">
        <f>E42</f>
        <v>120</v>
      </c>
      <c r="F45" s="405">
        <v>14.75</v>
      </c>
      <c r="G45" s="393">
        <f t="shared" ref="G45:G57" si="4">E45*F45*D45</f>
        <v>1770</v>
      </c>
      <c r="H45" s="906">
        <v>0.4</v>
      </c>
      <c r="I45" s="907"/>
      <c r="J45" s="433">
        <f t="shared" ref="J45:J57" si="5">G45*H45</f>
        <v>708</v>
      </c>
      <c r="K45" s="415"/>
    </row>
    <row r="46" spans="1:11" ht="18" hidden="1" customHeight="1">
      <c r="A46" s="390" t="s">
        <v>169</v>
      </c>
      <c r="B46" s="391" t="s">
        <v>520</v>
      </c>
      <c r="C46" s="392" t="s">
        <v>370</v>
      </c>
      <c r="D46" s="572">
        <v>0</v>
      </c>
      <c r="E46" s="393">
        <f>E45</f>
        <v>120</v>
      </c>
      <c r="F46" s="405">
        <v>11.48</v>
      </c>
      <c r="G46" s="393">
        <f t="shared" si="4"/>
        <v>0</v>
      </c>
      <c r="H46" s="906">
        <v>0.4</v>
      </c>
      <c r="I46" s="907"/>
      <c r="J46" s="433">
        <f t="shared" si="5"/>
        <v>0</v>
      </c>
      <c r="K46" s="415"/>
    </row>
    <row r="47" spans="1:11" ht="18" customHeight="1">
      <c r="A47" s="390" t="s">
        <v>169</v>
      </c>
      <c r="B47" s="391" t="s">
        <v>521</v>
      </c>
      <c r="C47" s="392" t="s">
        <v>370</v>
      </c>
      <c r="D47" s="572">
        <v>1</v>
      </c>
      <c r="E47" s="393">
        <f>E45</f>
        <v>120</v>
      </c>
      <c r="F47" s="405">
        <v>13.23</v>
      </c>
      <c r="G47" s="393">
        <f t="shared" si="4"/>
        <v>1587.6</v>
      </c>
      <c r="H47" s="905">
        <v>0.4</v>
      </c>
      <c r="I47" s="905"/>
      <c r="J47" s="433">
        <f t="shared" si="5"/>
        <v>635.04</v>
      </c>
      <c r="K47" s="415"/>
    </row>
    <row r="48" spans="1:11" ht="18" customHeight="1">
      <c r="A48" s="390" t="s">
        <v>522</v>
      </c>
      <c r="B48" s="391" t="s">
        <v>523</v>
      </c>
      <c r="C48" s="392" t="s">
        <v>370</v>
      </c>
      <c r="D48" s="572">
        <v>1</v>
      </c>
      <c r="E48" s="393">
        <f>E46</f>
        <v>120</v>
      </c>
      <c r="F48" s="405">
        <v>9.36</v>
      </c>
      <c r="G48" s="393">
        <f t="shared" si="4"/>
        <v>1123.2</v>
      </c>
      <c r="H48" s="905">
        <v>0.4</v>
      </c>
      <c r="I48" s="905"/>
      <c r="J48" s="433">
        <f t="shared" si="5"/>
        <v>449.28</v>
      </c>
      <c r="K48" s="415"/>
    </row>
    <row r="49" spans="1:11" ht="18" hidden="1" customHeight="1">
      <c r="A49" s="390" t="s">
        <v>524</v>
      </c>
      <c r="B49" s="391" t="s">
        <v>525</v>
      </c>
      <c r="C49" s="392" t="s">
        <v>370</v>
      </c>
      <c r="D49" s="572">
        <v>0</v>
      </c>
      <c r="E49" s="393">
        <f t="shared" ref="E49:E54" si="6">E47</f>
        <v>120</v>
      </c>
      <c r="F49" s="405">
        <v>16.559999999999999</v>
      </c>
      <c r="G49" s="393">
        <f t="shared" si="4"/>
        <v>0</v>
      </c>
      <c r="H49" s="905">
        <v>0.4</v>
      </c>
      <c r="I49" s="905"/>
      <c r="J49" s="433">
        <f t="shared" si="5"/>
        <v>0</v>
      </c>
      <c r="K49" s="415"/>
    </row>
    <row r="50" spans="1:11" ht="23.45" hidden="1" customHeight="1">
      <c r="A50" s="390" t="s">
        <v>526</v>
      </c>
      <c r="B50" s="391" t="s">
        <v>527</v>
      </c>
      <c r="C50" s="392" t="s">
        <v>370</v>
      </c>
      <c r="D50" s="572">
        <v>0</v>
      </c>
      <c r="E50" s="393">
        <f t="shared" si="6"/>
        <v>120</v>
      </c>
      <c r="F50" s="405">
        <v>11.25</v>
      </c>
      <c r="G50" s="393">
        <f t="shared" si="4"/>
        <v>0</v>
      </c>
      <c r="H50" s="905">
        <v>0.4</v>
      </c>
      <c r="I50" s="905"/>
      <c r="J50" s="433">
        <f t="shared" si="5"/>
        <v>0</v>
      </c>
      <c r="K50" s="415"/>
    </row>
    <row r="51" spans="1:11" ht="18" customHeight="1">
      <c r="A51" s="390" t="s">
        <v>528</v>
      </c>
      <c r="B51" s="391" t="s">
        <v>529</v>
      </c>
      <c r="C51" s="392" t="s">
        <v>370</v>
      </c>
      <c r="D51" s="572">
        <v>1</v>
      </c>
      <c r="E51" s="393">
        <f t="shared" si="6"/>
        <v>120</v>
      </c>
      <c r="F51" s="405">
        <v>10</v>
      </c>
      <c r="G51" s="393">
        <f t="shared" si="4"/>
        <v>1200</v>
      </c>
      <c r="H51" s="905">
        <v>0.4</v>
      </c>
      <c r="I51" s="905"/>
      <c r="J51" s="433">
        <f t="shared" si="5"/>
        <v>480</v>
      </c>
      <c r="K51" s="415"/>
    </row>
    <row r="52" spans="1:11" ht="18" hidden="1" customHeight="1">
      <c r="A52" s="390" t="s">
        <v>530</v>
      </c>
      <c r="B52" s="391" t="s">
        <v>531</v>
      </c>
      <c r="C52" s="392" t="s">
        <v>370</v>
      </c>
      <c r="D52" s="572">
        <v>0</v>
      </c>
      <c r="E52" s="393">
        <f t="shared" si="6"/>
        <v>120</v>
      </c>
      <c r="F52" s="405">
        <v>4.32</v>
      </c>
      <c r="G52" s="393">
        <f t="shared" si="4"/>
        <v>0</v>
      </c>
      <c r="H52" s="905">
        <v>0.4</v>
      </c>
      <c r="I52" s="905"/>
      <c r="J52" s="433">
        <f t="shared" si="5"/>
        <v>0</v>
      </c>
      <c r="K52" s="415"/>
    </row>
    <row r="53" spans="1:11" ht="18" hidden="1" customHeight="1">
      <c r="A53" s="390" t="s">
        <v>532</v>
      </c>
      <c r="B53" s="391" t="s">
        <v>533</v>
      </c>
      <c r="C53" s="392" t="s">
        <v>370</v>
      </c>
      <c r="D53" s="572">
        <v>0</v>
      </c>
      <c r="E53" s="393">
        <f t="shared" si="6"/>
        <v>120</v>
      </c>
      <c r="F53" s="405">
        <v>20</v>
      </c>
      <c r="G53" s="393">
        <f t="shared" si="4"/>
        <v>0</v>
      </c>
      <c r="H53" s="905">
        <v>0.4</v>
      </c>
      <c r="I53" s="905"/>
      <c r="J53" s="433">
        <f t="shared" si="5"/>
        <v>0</v>
      </c>
      <c r="K53" s="415"/>
    </row>
    <row r="54" spans="1:11" ht="18" hidden="1" customHeight="1">
      <c r="A54" s="390" t="s">
        <v>534</v>
      </c>
      <c r="B54" s="391" t="s">
        <v>535</v>
      </c>
      <c r="C54" s="392" t="s">
        <v>370</v>
      </c>
      <c r="D54" s="572">
        <v>0</v>
      </c>
      <c r="E54" s="393">
        <f t="shared" si="6"/>
        <v>120</v>
      </c>
      <c r="F54" s="405">
        <v>5.65</v>
      </c>
      <c r="G54" s="393">
        <f t="shared" si="4"/>
        <v>0</v>
      </c>
      <c r="H54" s="905">
        <v>0.4</v>
      </c>
      <c r="I54" s="905"/>
      <c r="J54" s="433">
        <f t="shared" si="5"/>
        <v>0</v>
      </c>
      <c r="K54" s="415"/>
    </row>
    <row r="55" spans="1:11" ht="18" hidden="1" customHeight="1">
      <c r="A55" s="390" t="s">
        <v>536</v>
      </c>
      <c r="B55" s="391" t="s">
        <v>537</v>
      </c>
      <c r="C55" s="392" t="s">
        <v>370</v>
      </c>
      <c r="D55" s="572">
        <v>0</v>
      </c>
      <c r="E55" s="393">
        <f>E54</f>
        <v>120</v>
      </c>
      <c r="F55" s="405">
        <v>31.58</v>
      </c>
      <c r="G55" s="393">
        <f t="shared" si="4"/>
        <v>0</v>
      </c>
      <c r="H55" s="905">
        <v>0.4</v>
      </c>
      <c r="I55" s="905"/>
      <c r="J55" s="433">
        <f t="shared" si="5"/>
        <v>0</v>
      </c>
      <c r="K55" s="415"/>
    </row>
    <row r="56" spans="1:11" ht="18" hidden="1" customHeight="1">
      <c r="A56" s="390" t="s">
        <v>387</v>
      </c>
      <c r="B56" s="391" t="s">
        <v>538</v>
      </c>
      <c r="C56" s="392" t="s">
        <v>370</v>
      </c>
      <c r="D56" s="572">
        <v>0</v>
      </c>
      <c r="E56" s="393">
        <f>E54</f>
        <v>120</v>
      </c>
      <c r="F56" s="405">
        <v>1.88</v>
      </c>
      <c r="G56" s="393">
        <f t="shared" si="4"/>
        <v>0</v>
      </c>
      <c r="H56" s="905">
        <v>0.4</v>
      </c>
      <c r="I56" s="905"/>
      <c r="J56" s="433">
        <f t="shared" si="5"/>
        <v>0</v>
      </c>
      <c r="K56" s="415"/>
    </row>
    <row r="57" spans="1:11" ht="18" hidden="1" customHeight="1">
      <c r="A57" s="390" t="s">
        <v>539</v>
      </c>
      <c r="B57" s="409" t="s">
        <v>540</v>
      </c>
      <c r="C57" s="410" t="s">
        <v>370</v>
      </c>
      <c r="D57" s="411">
        <v>0</v>
      </c>
      <c r="E57" s="412">
        <f>E51</f>
        <v>120</v>
      </c>
      <c r="F57" s="413">
        <v>0.63</v>
      </c>
      <c r="G57" s="412">
        <f t="shared" si="4"/>
        <v>0</v>
      </c>
      <c r="H57" s="905">
        <v>0.4</v>
      </c>
      <c r="I57" s="905"/>
      <c r="J57" s="434">
        <f t="shared" si="5"/>
        <v>0</v>
      </c>
      <c r="K57" s="415"/>
    </row>
    <row r="58" spans="1:11" ht="15.95" customHeight="1">
      <c r="A58" s="902" t="s">
        <v>541</v>
      </c>
      <c r="B58" s="902"/>
      <c r="C58" s="902"/>
      <c r="D58" s="902"/>
      <c r="E58" s="902"/>
      <c r="F58" s="902"/>
      <c r="G58" s="902"/>
      <c r="H58" s="902"/>
      <c r="I58" s="902"/>
      <c r="J58" s="671">
        <f>SUM(J45:J57)</f>
        <v>2272.3200000000002</v>
      </c>
      <c r="K58" s="389"/>
    </row>
    <row r="59" spans="1:11" ht="9.75" customHeight="1">
      <c r="A59" s="903"/>
      <c r="B59" s="903"/>
      <c r="C59" s="903"/>
      <c r="D59" s="903"/>
      <c r="E59" s="903"/>
      <c r="F59" s="903"/>
      <c r="G59" s="903"/>
      <c r="H59" s="903"/>
      <c r="I59" s="903"/>
      <c r="J59" s="903"/>
      <c r="K59" s="415"/>
    </row>
    <row r="60" spans="1:11" ht="15.95" customHeight="1">
      <c r="A60" s="904" t="s">
        <v>542</v>
      </c>
      <c r="B60" s="904"/>
      <c r="C60" s="904"/>
      <c r="D60" s="904"/>
      <c r="E60" s="904"/>
      <c r="F60" s="904"/>
      <c r="G60" s="904"/>
      <c r="H60" s="904"/>
      <c r="I60" s="904"/>
      <c r="J60" s="680">
        <f>J26+J32+J43+J58</f>
        <v>3378.15</v>
      </c>
      <c r="K60" s="389"/>
    </row>
    <row r="61" spans="1:11" ht="9.75" customHeight="1">
      <c r="A61" s="903"/>
      <c r="B61" s="903"/>
      <c r="C61" s="903"/>
      <c r="D61" s="903"/>
      <c r="E61" s="903"/>
      <c r="F61" s="903"/>
      <c r="G61" s="903"/>
      <c r="H61" s="903"/>
      <c r="I61" s="903"/>
      <c r="J61" s="903"/>
      <c r="K61" s="415"/>
    </row>
    <row r="62" spans="1:11" ht="15.95" customHeight="1">
      <c r="A62" s="904" t="s">
        <v>543</v>
      </c>
      <c r="B62" s="904"/>
      <c r="C62" s="904"/>
      <c r="D62" s="904"/>
      <c r="E62" s="904"/>
      <c r="F62" s="904"/>
      <c r="G62" s="904"/>
      <c r="H62" s="904"/>
      <c r="I62" s="904"/>
      <c r="J62" s="681">
        <f>J60*0.2135</f>
        <v>721.24</v>
      </c>
      <c r="K62" s="389"/>
    </row>
    <row r="63" spans="1:11" ht="9.75" customHeight="1">
      <c r="A63" s="903"/>
      <c r="B63" s="903"/>
      <c r="C63" s="903"/>
      <c r="D63" s="903"/>
      <c r="E63" s="903"/>
      <c r="F63" s="903"/>
      <c r="G63" s="903"/>
      <c r="H63" s="903"/>
      <c r="I63" s="903"/>
      <c r="J63" s="903"/>
      <c r="K63" s="415"/>
    </row>
    <row r="64" spans="1:11" ht="15.75" customHeight="1">
      <c r="A64" s="901" t="s">
        <v>544</v>
      </c>
      <c r="B64" s="901"/>
      <c r="C64" s="901"/>
      <c r="D64" s="901"/>
      <c r="E64" s="901"/>
      <c r="F64" s="901"/>
      <c r="G64" s="901"/>
      <c r="H64" s="901"/>
      <c r="I64" s="901"/>
      <c r="J64" s="671">
        <f>TRUNC(J60+J62,2)</f>
        <v>4099.3900000000003</v>
      </c>
      <c r="K64" s="432"/>
    </row>
  </sheetData>
  <mergeCells count="41">
    <mergeCell ref="A64:I64"/>
    <mergeCell ref="A58:I58"/>
    <mergeCell ref="A59:J59"/>
    <mergeCell ref="A60:I60"/>
    <mergeCell ref="A61:J61"/>
    <mergeCell ref="A62:I62"/>
    <mergeCell ref="A63:J63"/>
    <mergeCell ref="H57:I57"/>
    <mergeCell ref="H46:I46"/>
    <mergeCell ref="H47:I47"/>
    <mergeCell ref="H48:I48"/>
    <mergeCell ref="H49:I49"/>
    <mergeCell ref="H50:I50"/>
    <mergeCell ref="H51:I51"/>
    <mergeCell ref="H52:I52"/>
    <mergeCell ref="H53:I53"/>
    <mergeCell ref="H54:I54"/>
    <mergeCell ref="H55:I55"/>
    <mergeCell ref="H56:I56"/>
    <mergeCell ref="K16:K26"/>
    <mergeCell ref="A26:I26"/>
    <mergeCell ref="A32:I32"/>
    <mergeCell ref="A43:I43"/>
    <mergeCell ref="H44:I44"/>
    <mergeCell ref="H45:I45"/>
    <mergeCell ref="F14:F15"/>
    <mergeCell ref="G14:G15"/>
    <mergeCell ref="H14:H15"/>
    <mergeCell ref="I14:I15"/>
    <mergeCell ref="J14:J15"/>
    <mergeCell ref="K14:K15"/>
    <mergeCell ref="A2:K2"/>
    <mergeCell ref="A3:K3"/>
    <mergeCell ref="A4:K4"/>
    <mergeCell ref="A6:J6"/>
    <mergeCell ref="A8:K8"/>
    <mergeCell ref="A14:A15"/>
    <mergeCell ref="B14:B15"/>
    <mergeCell ref="C14:C15"/>
    <mergeCell ref="D14:D15"/>
    <mergeCell ref="E14:E1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50"/>
  <sheetViews>
    <sheetView showGridLines="0" view="pageBreakPreview" topLeftCell="A4" zoomScale="87" zoomScaleNormal="100" zoomScaleSheetLayoutView="87" workbookViewId="0">
      <selection activeCell="H22" sqref="H22"/>
    </sheetView>
  </sheetViews>
  <sheetFormatPr defaultRowHeight="11.25"/>
  <cols>
    <col min="1" max="1" width="2.7109375" style="87" customWidth="1"/>
    <col min="2" max="2" width="12.7109375" style="94" customWidth="1"/>
    <col min="3" max="3" width="16.42578125" style="94" customWidth="1"/>
    <col min="4" max="4" width="64.42578125" style="130" customWidth="1"/>
    <col min="5" max="5" width="8.7109375" style="87" customWidth="1"/>
    <col min="6" max="6" width="12.85546875" style="87" customWidth="1"/>
    <col min="7" max="7" width="12.5703125" style="87" customWidth="1"/>
    <col min="8" max="8" width="15.140625" style="87" customWidth="1"/>
    <col min="9" max="9" width="2.7109375" style="93" customWidth="1"/>
    <col min="10" max="10" width="18.5703125" style="94" customWidth="1"/>
    <col min="11" max="247" width="9.140625" style="94"/>
    <col min="248" max="249" width="3.7109375" style="94" customWidth="1"/>
    <col min="250" max="250" width="8.7109375" style="94" customWidth="1"/>
    <col min="251" max="251" width="17.7109375" style="94" customWidth="1"/>
    <col min="252" max="252" width="50.7109375" style="94" customWidth="1"/>
    <col min="253" max="253" width="11.7109375" style="94" customWidth="1"/>
    <col min="254" max="254" width="10.85546875" style="94" customWidth="1"/>
    <col min="255" max="255" width="12.28515625" style="94" customWidth="1"/>
    <col min="256" max="256" width="11.7109375" style="94" customWidth="1"/>
    <col min="257" max="257" width="10.7109375" style="94" customWidth="1"/>
    <col min="258" max="258" width="11.7109375" style="94" bestFit="1" customWidth="1"/>
    <col min="259" max="259" width="9.140625" style="94"/>
    <col min="260" max="260" width="11.140625" style="94" customWidth="1"/>
    <col min="261" max="503" width="9.140625" style="94"/>
    <col min="504" max="505" width="3.7109375" style="94" customWidth="1"/>
    <col min="506" max="506" width="8.7109375" style="94" customWidth="1"/>
    <col min="507" max="507" width="17.7109375" style="94" customWidth="1"/>
    <col min="508" max="508" width="50.7109375" style="94" customWidth="1"/>
    <col min="509" max="509" width="11.7109375" style="94" customWidth="1"/>
    <col min="510" max="510" width="10.85546875" style="94" customWidth="1"/>
    <col min="511" max="511" width="12.28515625" style="94" customWidth="1"/>
    <col min="512" max="512" width="11.7109375" style="94" customWidth="1"/>
    <col min="513" max="513" width="10.7109375" style="94" customWidth="1"/>
    <col min="514" max="514" width="11.7109375" style="94" bestFit="1" customWidth="1"/>
    <col min="515" max="515" width="9.140625" style="94"/>
    <col min="516" max="516" width="11.140625" style="94" customWidth="1"/>
    <col min="517" max="759" width="9.140625" style="94"/>
    <col min="760" max="761" width="3.7109375" style="94" customWidth="1"/>
    <col min="762" max="762" width="8.7109375" style="94" customWidth="1"/>
    <col min="763" max="763" width="17.7109375" style="94" customWidth="1"/>
    <col min="764" max="764" width="50.7109375" style="94" customWidth="1"/>
    <col min="765" max="765" width="11.7109375" style="94" customWidth="1"/>
    <col min="766" max="766" width="10.85546875" style="94" customWidth="1"/>
    <col min="767" max="767" width="12.28515625" style="94" customWidth="1"/>
    <col min="768" max="768" width="11.7109375" style="94" customWidth="1"/>
    <col min="769" max="769" width="10.7109375" style="94" customWidth="1"/>
    <col min="770" max="770" width="11.7109375" style="94" bestFit="1" customWidth="1"/>
    <col min="771" max="771" width="9.140625" style="94"/>
    <col min="772" max="772" width="11.140625" style="94" customWidth="1"/>
    <col min="773" max="1015" width="9.140625" style="94"/>
    <col min="1016" max="1017" width="3.7109375" style="94" customWidth="1"/>
    <col min="1018" max="1018" width="8.7109375" style="94" customWidth="1"/>
    <col min="1019" max="1019" width="17.7109375" style="94" customWidth="1"/>
    <col min="1020" max="1020" width="50.7109375" style="94" customWidth="1"/>
    <col min="1021" max="1021" width="11.7109375" style="94" customWidth="1"/>
    <col min="1022" max="1022" width="10.85546875" style="94" customWidth="1"/>
    <col min="1023" max="1023" width="12.28515625" style="94" customWidth="1"/>
    <col min="1024" max="1024" width="11.7109375" style="94" customWidth="1"/>
    <col min="1025" max="1025" width="10.7109375" style="94" customWidth="1"/>
    <col min="1026" max="1026" width="11.7109375" style="94" bestFit="1" customWidth="1"/>
    <col min="1027" max="1027" width="9.140625" style="94"/>
    <col min="1028" max="1028" width="11.140625" style="94" customWidth="1"/>
    <col min="1029" max="1271" width="9.140625" style="94"/>
    <col min="1272" max="1273" width="3.7109375" style="94" customWidth="1"/>
    <col min="1274" max="1274" width="8.7109375" style="94" customWidth="1"/>
    <col min="1275" max="1275" width="17.7109375" style="94" customWidth="1"/>
    <col min="1276" max="1276" width="50.7109375" style="94" customWidth="1"/>
    <col min="1277" max="1277" width="11.7109375" style="94" customWidth="1"/>
    <col min="1278" max="1278" width="10.85546875" style="94" customWidth="1"/>
    <col min="1279" max="1279" width="12.28515625" style="94" customWidth="1"/>
    <col min="1280" max="1280" width="11.7109375" style="94" customWidth="1"/>
    <col min="1281" max="1281" width="10.7109375" style="94" customWidth="1"/>
    <col min="1282" max="1282" width="11.7109375" style="94" bestFit="1" customWidth="1"/>
    <col min="1283" max="1283" width="9.140625" style="94"/>
    <col min="1284" max="1284" width="11.140625" style="94" customWidth="1"/>
    <col min="1285" max="1527" width="9.140625" style="94"/>
    <col min="1528" max="1529" width="3.7109375" style="94" customWidth="1"/>
    <col min="1530" max="1530" width="8.7109375" style="94" customWidth="1"/>
    <col min="1531" max="1531" width="17.7109375" style="94" customWidth="1"/>
    <col min="1532" max="1532" width="50.7109375" style="94" customWidth="1"/>
    <col min="1533" max="1533" width="11.7109375" style="94" customWidth="1"/>
    <col min="1534" max="1534" width="10.85546875" style="94" customWidth="1"/>
    <col min="1535" max="1535" width="12.28515625" style="94" customWidth="1"/>
    <col min="1536" max="1536" width="11.7109375" style="94" customWidth="1"/>
    <col min="1537" max="1537" width="10.7109375" style="94" customWidth="1"/>
    <col min="1538" max="1538" width="11.7109375" style="94" bestFit="1" customWidth="1"/>
    <col min="1539" max="1539" width="9.140625" style="94"/>
    <col min="1540" max="1540" width="11.140625" style="94" customWidth="1"/>
    <col min="1541" max="1783" width="9.140625" style="94"/>
    <col min="1784" max="1785" width="3.7109375" style="94" customWidth="1"/>
    <col min="1786" max="1786" width="8.7109375" style="94" customWidth="1"/>
    <col min="1787" max="1787" width="17.7109375" style="94" customWidth="1"/>
    <col min="1788" max="1788" width="50.7109375" style="94" customWidth="1"/>
    <col min="1789" max="1789" width="11.7109375" style="94" customWidth="1"/>
    <col min="1790" max="1790" width="10.85546875" style="94" customWidth="1"/>
    <col min="1791" max="1791" width="12.28515625" style="94" customWidth="1"/>
    <col min="1792" max="1792" width="11.7109375" style="94" customWidth="1"/>
    <col min="1793" max="1793" width="10.7109375" style="94" customWidth="1"/>
    <col min="1794" max="1794" width="11.7109375" style="94" bestFit="1" customWidth="1"/>
    <col min="1795" max="1795" width="9.140625" style="94"/>
    <col min="1796" max="1796" width="11.140625" style="94" customWidth="1"/>
    <col min="1797" max="2039" width="9.140625" style="94"/>
    <col min="2040" max="2041" width="3.7109375" style="94" customWidth="1"/>
    <col min="2042" max="2042" width="8.7109375" style="94" customWidth="1"/>
    <col min="2043" max="2043" width="17.7109375" style="94" customWidth="1"/>
    <col min="2044" max="2044" width="50.7109375" style="94" customWidth="1"/>
    <col min="2045" max="2045" width="11.7109375" style="94" customWidth="1"/>
    <col min="2046" max="2046" width="10.85546875" style="94" customWidth="1"/>
    <col min="2047" max="2047" width="12.28515625" style="94" customWidth="1"/>
    <col min="2048" max="2048" width="11.7109375" style="94" customWidth="1"/>
    <col min="2049" max="2049" width="10.7109375" style="94" customWidth="1"/>
    <col min="2050" max="2050" width="11.7109375" style="94" bestFit="1" customWidth="1"/>
    <col min="2051" max="2051" width="9.140625" style="94"/>
    <col min="2052" max="2052" width="11.140625" style="94" customWidth="1"/>
    <col min="2053" max="2295" width="9.140625" style="94"/>
    <col min="2296" max="2297" width="3.7109375" style="94" customWidth="1"/>
    <col min="2298" max="2298" width="8.7109375" style="94" customWidth="1"/>
    <col min="2299" max="2299" width="17.7109375" style="94" customWidth="1"/>
    <col min="2300" max="2300" width="50.7109375" style="94" customWidth="1"/>
    <col min="2301" max="2301" width="11.7109375" style="94" customWidth="1"/>
    <col min="2302" max="2302" width="10.85546875" style="94" customWidth="1"/>
    <col min="2303" max="2303" width="12.28515625" style="94" customWidth="1"/>
    <col min="2304" max="2304" width="11.7109375" style="94" customWidth="1"/>
    <col min="2305" max="2305" width="10.7109375" style="94" customWidth="1"/>
    <col min="2306" max="2306" width="11.7109375" style="94" bestFit="1" customWidth="1"/>
    <col min="2307" max="2307" width="9.140625" style="94"/>
    <col min="2308" max="2308" width="11.140625" style="94" customWidth="1"/>
    <col min="2309" max="2551" width="9.140625" style="94"/>
    <col min="2552" max="2553" width="3.7109375" style="94" customWidth="1"/>
    <col min="2554" max="2554" width="8.7109375" style="94" customWidth="1"/>
    <col min="2555" max="2555" width="17.7109375" style="94" customWidth="1"/>
    <col min="2556" max="2556" width="50.7109375" style="94" customWidth="1"/>
    <col min="2557" max="2557" width="11.7109375" style="94" customWidth="1"/>
    <col min="2558" max="2558" width="10.85546875" style="94" customWidth="1"/>
    <col min="2559" max="2559" width="12.28515625" style="94" customWidth="1"/>
    <col min="2560" max="2560" width="11.7109375" style="94" customWidth="1"/>
    <col min="2561" max="2561" width="10.7109375" style="94" customWidth="1"/>
    <col min="2562" max="2562" width="11.7109375" style="94" bestFit="1" customWidth="1"/>
    <col min="2563" max="2563" width="9.140625" style="94"/>
    <col min="2564" max="2564" width="11.140625" style="94" customWidth="1"/>
    <col min="2565" max="2807" width="9.140625" style="94"/>
    <col min="2808" max="2809" width="3.7109375" style="94" customWidth="1"/>
    <col min="2810" max="2810" width="8.7109375" style="94" customWidth="1"/>
    <col min="2811" max="2811" width="17.7109375" style="94" customWidth="1"/>
    <col min="2812" max="2812" width="50.7109375" style="94" customWidth="1"/>
    <col min="2813" max="2813" width="11.7109375" style="94" customWidth="1"/>
    <col min="2814" max="2814" width="10.85546875" style="94" customWidth="1"/>
    <col min="2815" max="2815" width="12.28515625" style="94" customWidth="1"/>
    <col min="2816" max="2816" width="11.7109375" style="94" customWidth="1"/>
    <col min="2817" max="2817" width="10.7109375" style="94" customWidth="1"/>
    <col min="2818" max="2818" width="11.7109375" style="94" bestFit="1" customWidth="1"/>
    <col min="2819" max="2819" width="9.140625" style="94"/>
    <col min="2820" max="2820" width="11.140625" style="94" customWidth="1"/>
    <col min="2821" max="3063" width="9.140625" style="94"/>
    <col min="3064" max="3065" width="3.7109375" style="94" customWidth="1"/>
    <col min="3066" max="3066" width="8.7109375" style="94" customWidth="1"/>
    <col min="3067" max="3067" width="17.7109375" style="94" customWidth="1"/>
    <col min="3068" max="3068" width="50.7109375" style="94" customWidth="1"/>
    <col min="3069" max="3069" width="11.7109375" style="94" customWidth="1"/>
    <col min="3070" max="3070" width="10.85546875" style="94" customWidth="1"/>
    <col min="3071" max="3071" width="12.28515625" style="94" customWidth="1"/>
    <col min="3072" max="3072" width="11.7109375" style="94" customWidth="1"/>
    <col min="3073" max="3073" width="10.7109375" style="94" customWidth="1"/>
    <col min="3074" max="3074" width="11.7109375" style="94" bestFit="1" customWidth="1"/>
    <col min="3075" max="3075" width="9.140625" style="94"/>
    <col min="3076" max="3076" width="11.140625" style="94" customWidth="1"/>
    <col min="3077" max="3319" width="9.140625" style="94"/>
    <col min="3320" max="3321" width="3.7109375" style="94" customWidth="1"/>
    <col min="3322" max="3322" width="8.7109375" style="94" customWidth="1"/>
    <col min="3323" max="3323" width="17.7109375" style="94" customWidth="1"/>
    <col min="3324" max="3324" width="50.7109375" style="94" customWidth="1"/>
    <col min="3325" max="3325" width="11.7109375" style="94" customWidth="1"/>
    <col min="3326" max="3326" width="10.85546875" style="94" customWidth="1"/>
    <col min="3327" max="3327" width="12.28515625" style="94" customWidth="1"/>
    <col min="3328" max="3328" width="11.7109375" style="94" customWidth="1"/>
    <col min="3329" max="3329" width="10.7109375" style="94" customWidth="1"/>
    <col min="3330" max="3330" width="11.7109375" style="94" bestFit="1" customWidth="1"/>
    <col min="3331" max="3331" width="9.140625" style="94"/>
    <col min="3332" max="3332" width="11.140625" style="94" customWidth="1"/>
    <col min="3333" max="3575" width="9.140625" style="94"/>
    <col min="3576" max="3577" width="3.7109375" style="94" customWidth="1"/>
    <col min="3578" max="3578" width="8.7109375" style="94" customWidth="1"/>
    <col min="3579" max="3579" width="17.7109375" style="94" customWidth="1"/>
    <col min="3580" max="3580" width="50.7109375" style="94" customWidth="1"/>
    <col min="3581" max="3581" width="11.7109375" style="94" customWidth="1"/>
    <col min="3582" max="3582" width="10.85546875" style="94" customWidth="1"/>
    <col min="3583" max="3583" width="12.28515625" style="94" customWidth="1"/>
    <col min="3584" max="3584" width="11.7109375" style="94" customWidth="1"/>
    <col min="3585" max="3585" width="10.7109375" style="94" customWidth="1"/>
    <col min="3586" max="3586" width="11.7109375" style="94" bestFit="1" customWidth="1"/>
    <col min="3587" max="3587" width="9.140625" style="94"/>
    <col min="3588" max="3588" width="11.140625" style="94" customWidth="1"/>
    <col min="3589" max="3831" width="9.140625" style="94"/>
    <col min="3832" max="3833" width="3.7109375" style="94" customWidth="1"/>
    <col min="3834" max="3834" width="8.7109375" style="94" customWidth="1"/>
    <col min="3835" max="3835" width="17.7109375" style="94" customWidth="1"/>
    <col min="3836" max="3836" width="50.7109375" style="94" customWidth="1"/>
    <col min="3837" max="3837" width="11.7109375" style="94" customWidth="1"/>
    <col min="3838" max="3838" width="10.85546875" style="94" customWidth="1"/>
    <col min="3839" max="3839" width="12.28515625" style="94" customWidth="1"/>
    <col min="3840" max="3840" width="11.7109375" style="94" customWidth="1"/>
    <col min="3841" max="3841" width="10.7109375" style="94" customWidth="1"/>
    <col min="3842" max="3842" width="11.7109375" style="94" bestFit="1" customWidth="1"/>
    <col min="3843" max="3843" width="9.140625" style="94"/>
    <col min="3844" max="3844" width="11.140625" style="94" customWidth="1"/>
    <col min="3845" max="4087" width="9.140625" style="94"/>
    <col min="4088" max="4089" width="3.7109375" style="94" customWidth="1"/>
    <col min="4090" max="4090" width="8.7109375" style="94" customWidth="1"/>
    <col min="4091" max="4091" width="17.7109375" style="94" customWidth="1"/>
    <col min="4092" max="4092" width="50.7109375" style="94" customWidth="1"/>
    <col min="4093" max="4093" width="11.7109375" style="94" customWidth="1"/>
    <col min="4094" max="4094" width="10.85546875" style="94" customWidth="1"/>
    <col min="4095" max="4095" width="12.28515625" style="94" customWidth="1"/>
    <col min="4096" max="4096" width="11.7109375" style="94" customWidth="1"/>
    <col min="4097" max="4097" width="10.7109375" style="94" customWidth="1"/>
    <col min="4098" max="4098" width="11.7109375" style="94" bestFit="1" customWidth="1"/>
    <col min="4099" max="4099" width="9.140625" style="94"/>
    <col min="4100" max="4100" width="11.140625" style="94" customWidth="1"/>
    <col min="4101" max="4343" width="9.140625" style="94"/>
    <col min="4344" max="4345" width="3.7109375" style="94" customWidth="1"/>
    <col min="4346" max="4346" width="8.7109375" style="94" customWidth="1"/>
    <col min="4347" max="4347" width="17.7109375" style="94" customWidth="1"/>
    <col min="4348" max="4348" width="50.7109375" style="94" customWidth="1"/>
    <col min="4349" max="4349" width="11.7109375" style="94" customWidth="1"/>
    <col min="4350" max="4350" width="10.85546875" style="94" customWidth="1"/>
    <col min="4351" max="4351" width="12.28515625" style="94" customWidth="1"/>
    <col min="4352" max="4352" width="11.7109375" style="94" customWidth="1"/>
    <col min="4353" max="4353" width="10.7109375" style="94" customWidth="1"/>
    <col min="4354" max="4354" width="11.7109375" style="94" bestFit="1" customWidth="1"/>
    <col min="4355" max="4355" width="9.140625" style="94"/>
    <col min="4356" max="4356" width="11.140625" style="94" customWidth="1"/>
    <col min="4357" max="4599" width="9.140625" style="94"/>
    <col min="4600" max="4601" width="3.7109375" style="94" customWidth="1"/>
    <col min="4602" max="4602" width="8.7109375" style="94" customWidth="1"/>
    <col min="4603" max="4603" width="17.7109375" style="94" customWidth="1"/>
    <col min="4604" max="4604" width="50.7109375" style="94" customWidth="1"/>
    <col min="4605" max="4605" width="11.7109375" style="94" customWidth="1"/>
    <col min="4606" max="4606" width="10.85546875" style="94" customWidth="1"/>
    <col min="4607" max="4607" width="12.28515625" style="94" customWidth="1"/>
    <col min="4608" max="4608" width="11.7109375" style="94" customWidth="1"/>
    <col min="4609" max="4609" width="10.7109375" style="94" customWidth="1"/>
    <col min="4610" max="4610" width="11.7109375" style="94" bestFit="1" customWidth="1"/>
    <col min="4611" max="4611" width="9.140625" style="94"/>
    <col min="4612" max="4612" width="11.140625" style="94" customWidth="1"/>
    <col min="4613" max="4855" width="9.140625" style="94"/>
    <col min="4856" max="4857" width="3.7109375" style="94" customWidth="1"/>
    <col min="4858" max="4858" width="8.7109375" style="94" customWidth="1"/>
    <col min="4859" max="4859" width="17.7109375" style="94" customWidth="1"/>
    <col min="4860" max="4860" width="50.7109375" style="94" customWidth="1"/>
    <col min="4861" max="4861" width="11.7109375" style="94" customWidth="1"/>
    <col min="4862" max="4862" width="10.85546875" style="94" customWidth="1"/>
    <col min="4863" max="4863" width="12.28515625" style="94" customWidth="1"/>
    <col min="4864" max="4864" width="11.7109375" style="94" customWidth="1"/>
    <col min="4865" max="4865" width="10.7109375" style="94" customWidth="1"/>
    <col min="4866" max="4866" width="11.7109375" style="94" bestFit="1" customWidth="1"/>
    <col min="4867" max="4867" width="9.140625" style="94"/>
    <col min="4868" max="4868" width="11.140625" style="94" customWidth="1"/>
    <col min="4869" max="5111" width="9.140625" style="94"/>
    <col min="5112" max="5113" width="3.7109375" style="94" customWidth="1"/>
    <col min="5114" max="5114" width="8.7109375" style="94" customWidth="1"/>
    <col min="5115" max="5115" width="17.7109375" style="94" customWidth="1"/>
    <col min="5116" max="5116" width="50.7109375" style="94" customWidth="1"/>
    <col min="5117" max="5117" width="11.7109375" style="94" customWidth="1"/>
    <col min="5118" max="5118" width="10.85546875" style="94" customWidth="1"/>
    <col min="5119" max="5119" width="12.28515625" style="94" customWidth="1"/>
    <col min="5120" max="5120" width="11.7109375" style="94" customWidth="1"/>
    <col min="5121" max="5121" width="10.7109375" style="94" customWidth="1"/>
    <col min="5122" max="5122" width="11.7109375" style="94" bestFit="1" customWidth="1"/>
    <col min="5123" max="5123" width="9.140625" style="94"/>
    <col min="5124" max="5124" width="11.140625" style="94" customWidth="1"/>
    <col min="5125" max="5367" width="9.140625" style="94"/>
    <col min="5368" max="5369" width="3.7109375" style="94" customWidth="1"/>
    <col min="5370" max="5370" width="8.7109375" style="94" customWidth="1"/>
    <col min="5371" max="5371" width="17.7109375" style="94" customWidth="1"/>
    <col min="5372" max="5372" width="50.7109375" style="94" customWidth="1"/>
    <col min="5373" max="5373" width="11.7109375" style="94" customWidth="1"/>
    <col min="5374" max="5374" width="10.85546875" style="94" customWidth="1"/>
    <col min="5375" max="5375" width="12.28515625" style="94" customWidth="1"/>
    <col min="5376" max="5376" width="11.7109375" style="94" customWidth="1"/>
    <col min="5377" max="5377" width="10.7109375" style="94" customWidth="1"/>
    <col min="5378" max="5378" width="11.7109375" style="94" bestFit="1" customWidth="1"/>
    <col min="5379" max="5379" width="9.140625" style="94"/>
    <col min="5380" max="5380" width="11.140625" style="94" customWidth="1"/>
    <col min="5381" max="5623" width="9.140625" style="94"/>
    <col min="5624" max="5625" width="3.7109375" style="94" customWidth="1"/>
    <col min="5626" max="5626" width="8.7109375" style="94" customWidth="1"/>
    <col min="5627" max="5627" width="17.7109375" style="94" customWidth="1"/>
    <col min="5628" max="5628" width="50.7109375" style="94" customWidth="1"/>
    <col min="5629" max="5629" width="11.7109375" style="94" customWidth="1"/>
    <col min="5630" max="5630" width="10.85546875" style="94" customWidth="1"/>
    <col min="5631" max="5631" width="12.28515625" style="94" customWidth="1"/>
    <col min="5632" max="5632" width="11.7109375" style="94" customWidth="1"/>
    <col min="5633" max="5633" width="10.7109375" style="94" customWidth="1"/>
    <col min="5634" max="5634" width="11.7109375" style="94" bestFit="1" customWidth="1"/>
    <col min="5635" max="5635" width="9.140625" style="94"/>
    <col min="5636" max="5636" width="11.140625" style="94" customWidth="1"/>
    <col min="5637" max="5879" width="9.140625" style="94"/>
    <col min="5880" max="5881" width="3.7109375" style="94" customWidth="1"/>
    <col min="5882" max="5882" width="8.7109375" style="94" customWidth="1"/>
    <col min="5883" max="5883" width="17.7109375" style="94" customWidth="1"/>
    <col min="5884" max="5884" width="50.7109375" style="94" customWidth="1"/>
    <col min="5885" max="5885" width="11.7109375" style="94" customWidth="1"/>
    <col min="5886" max="5886" width="10.85546875" style="94" customWidth="1"/>
    <col min="5887" max="5887" width="12.28515625" style="94" customWidth="1"/>
    <col min="5888" max="5888" width="11.7109375" style="94" customWidth="1"/>
    <col min="5889" max="5889" width="10.7109375" style="94" customWidth="1"/>
    <col min="5890" max="5890" width="11.7109375" style="94" bestFit="1" customWidth="1"/>
    <col min="5891" max="5891" width="9.140625" style="94"/>
    <col min="5892" max="5892" width="11.140625" style="94" customWidth="1"/>
    <col min="5893" max="6135" width="9.140625" style="94"/>
    <col min="6136" max="6137" width="3.7109375" style="94" customWidth="1"/>
    <col min="6138" max="6138" width="8.7109375" style="94" customWidth="1"/>
    <col min="6139" max="6139" width="17.7109375" style="94" customWidth="1"/>
    <col min="6140" max="6140" width="50.7109375" style="94" customWidth="1"/>
    <col min="6141" max="6141" width="11.7109375" style="94" customWidth="1"/>
    <col min="6142" max="6142" width="10.85546875" style="94" customWidth="1"/>
    <col min="6143" max="6143" width="12.28515625" style="94" customWidth="1"/>
    <col min="6144" max="6144" width="11.7109375" style="94" customWidth="1"/>
    <col min="6145" max="6145" width="10.7109375" style="94" customWidth="1"/>
    <col min="6146" max="6146" width="11.7109375" style="94" bestFit="1" customWidth="1"/>
    <col min="6147" max="6147" width="9.140625" style="94"/>
    <col min="6148" max="6148" width="11.140625" style="94" customWidth="1"/>
    <col min="6149" max="6391" width="9.140625" style="94"/>
    <col min="6392" max="6393" width="3.7109375" style="94" customWidth="1"/>
    <col min="6394" max="6394" width="8.7109375" style="94" customWidth="1"/>
    <col min="6395" max="6395" width="17.7109375" style="94" customWidth="1"/>
    <col min="6396" max="6396" width="50.7109375" style="94" customWidth="1"/>
    <col min="6397" max="6397" width="11.7109375" style="94" customWidth="1"/>
    <col min="6398" max="6398" width="10.85546875" style="94" customWidth="1"/>
    <col min="6399" max="6399" width="12.28515625" style="94" customWidth="1"/>
    <col min="6400" max="6400" width="11.7109375" style="94" customWidth="1"/>
    <col min="6401" max="6401" width="10.7109375" style="94" customWidth="1"/>
    <col min="6402" max="6402" width="11.7109375" style="94" bestFit="1" customWidth="1"/>
    <col min="6403" max="6403" width="9.140625" style="94"/>
    <col min="6404" max="6404" width="11.140625" style="94" customWidth="1"/>
    <col min="6405" max="6647" width="9.140625" style="94"/>
    <col min="6648" max="6649" width="3.7109375" style="94" customWidth="1"/>
    <col min="6650" max="6650" width="8.7109375" style="94" customWidth="1"/>
    <col min="6651" max="6651" width="17.7109375" style="94" customWidth="1"/>
    <col min="6652" max="6652" width="50.7109375" style="94" customWidth="1"/>
    <col min="6653" max="6653" width="11.7109375" style="94" customWidth="1"/>
    <col min="6654" max="6654" width="10.85546875" style="94" customWidth="1"/>
    <col min="6655" max="6655" width="12.28515625" style="94" customWidth="1"/>
    <col min="6656" max="6656" width="11.7109375" style="94" customWidth="1"/>
    <col min="6657" max="6657" width="10.7109375" style="94" customWidth="1"/>
    <col min="6658" max="6658" width="11.7109375" style="94" bestFit="1" customWidth="1"/>
    <col min="6659" max="6659" width="9.140625" style="94"/>
    <col min="6660" max="6660" width="11.140625" style="94" customWidth="1"/>
    <col min="6661" max="6903" width="9.140625" style="94"/>
    <col min="6904" max="6905" width="3.7109375" style="94" customWidth="1"/>
    <col min="6906" max="6906" width="8.7109375" style="94" customWidth="1"/>
    <col min="6907" max="6907" width="17.7109375" style="94" customWidth="1"/>
    <col min="6908" max="6908" width="50.7109375" style="94" customWidth="1"/>
    <col min="6909" max="6909" width="11.7109375" style="94" customWidth="1"/>
    <col min="6910" max="6910" width="10.85546875" style="94" customWidth="1"/>
    <col min="6911" max="6911" width="12.28515625" style="94" customWidth="1"/>
    <col min="6912" max="6912" width="11.7109375" style="94" customWidth="1"/>
    <col min="6913" max="6913" width="10.7109375" style="94" customWidth="1"/>
    <col min="6914" max="6914" width="11.7109375" style="94" bestFit="1" customWidth="1"/>
    <col min="6915" max="6915" width="9.140625" style="94"/>
    <col min="6916" max="6916" width="11.140625" style="94" customWidth="1"/>
    <col min="6917" max="7159" width="9.140625" style="94"/>
    <col min="7160" max="7161" width="3.7109375" style="94" customWidth="1"/>
    <col min="7162" max="7162" width="8.7109375" style="94" customWidth="1"/>
    <col min="7163" max="7163" width="17.7109375" style="94" customWidth="1"/>
    <col min="7164" max="7164" width="50.7109375" style="94" customWidth="1"/>
    <col min="7165" max="7165" width="11.7109375" style="94" customWidth="1"/>
    <col min="7166" max="7166" width="10.85546875" style="94" customWidth="1"/>
    <col min="7167" max="7167" width="12.28515625" style="94" customWidth="1"/>
    <col min="7168" max="7168" width="11.7109375" style="94" customWidth="1"/>
    <col min="7169" max="7169" width="10.7109375" style="94" customWidth="1"/>
    <col min="7170" max="7170" width="11.7109375" style="94" bestFit="1" customWidth="1"/>
    <col min="7171" max="7171" width="9.140625" style="94"/>
    <col min="7172" max="7172" width="11.140625" style="94" customWidth="1"/>
    <col min="7173" max="7415" width="9.140625" style="94"/>
    <col min="7416" max="7417" width="3.7109375" style="94" customWidth="1"/>
    <col min="7418" max="7418" width="8.7109375" style="94" customWidth="1"/>
    <col min="7419" max="7419" width="17.7109375" style="94" customWidth="1"/>
    <col min="7420" max="7420" width="50.7109375" style="94" customWidth="1"/>
    <col min="7421" max="7421" width="11.7109375" style="94" customWidth="1"/>
    <col min="7422" max="7422" width="10.85546875" style="94" customWidth="1"/>
    <col min="7423" max="7423" width="12.28515625" style="94" customWidth="1"/>
    <col min="7424" max="7424" width="11.7109375" style="94" customWidth="1"/>
    <col min="7425" max="7425" width="10.7109375" style="94" customWidth="1"/>
    <col min="7426" max="7426" width="11.7109375" style="94" bestFit="1" customWidth="1"/>
    <col min="7427" max="7427" width="9.140625" style="94"/>
    <col min="7428" max="7428" width="11.140625" style="94" customWidth="1"/>
    <col min="7429" max="7671" width="9.140625" style="94"/>
    <col min="7672" max="7673" width="3.7109375" style="94" customWidth="1"/>
    <col min="7674" max="7674" width="8.7109375" style="94" customWidth="1"/>
    <col min="7675" max="7675" width="17.7109375" style="94" customWidth="1"/>
    <col min="7676" max="7676" width="50.7109375" style="94" customWidth="1"/>
    <col min="7677" max="7677" width="11.7109375" style="94" customWidth="1"/>
    <col min="7678" max="7678" width="10.85546875" style="94" customWidth="1"/>
    <col min="7679" max="7679" width="12.28515625" style="94" customWidth="1"/>
    <col min="7680" max="7680" width="11.7109375" style="94" customWidth="1"/>
    <col min="7681" max="7681" width="10.7109375" style="94" customWidth="1"/>
    <col min="7682" max="7682" width="11.7109375" style="94" bestFit="1" customWidth="1"/>
    <col min="7683" max="7683" width="9.140625" style="94"/>
    <col min="7684" max="7684" width="11.140625" style="94" customWidth="1"/>
    <col min="7685" max="7927" width="9.140625" style="94"/>
    <col min="7928" max="7929" width="3.7109375" style="94" customWidth="1"/>
    <col min="7930" max="7930" width="8.7109375" style="94" customWidth="1"/>
    <col min="7931" max="7931" width="17.7109375" style="94" customWidth="1"/>
    <col min="7932" max="7932" width="50.7109375" style="94" customWidth="1"/>
    <col min="7933" max="7933" width="11.7109375" style="94" customWidth="1"/>
    <col min="7934" max="7934" width="10.85546875" style="94" customWidth="1"/>
    <col min="7935" max="7935" width="12.28515625" style="94" customWidth="1"/>
    <col min="7936" max="7936" width="11.7109375" style="94" customWidth="1"/>
    <col min="7937" max="7937" width="10.7109375" style="94" customWidth="1"/>
    <col min="7938" max="7938" width="11.7109375" style="94" bestFit="1" customWidth="1"/>
    <col min="7939" max="7939" width="9.140625" style="94"/>
    <col min="7940" max="7940" width="11.140625" style="94" customWidth="1"/>
    <col min="7941" max="8183" width="9.140625" style="94"/>
    <col min="8184" max="8185" width="3.7109375" style="94" customWidth="1"/>
    <col min="8186" max="8186" width="8.7109375" style="94" customWidth="1"/>
    <col min="8187" max="8187" width="17.7109375" style="94" customWidth="1"/>
    <col min="8188" max="8188" width="50.7109375" style="94" customWidth="1"/>
    <col min="8189" max="8189" width="11.7109375" style="94" customWidth="1"/>
    <col min="8190" max="8190" width="10.85546875" style="94" customWidth="1"/>
    <col min="8191" max="8191" width="12.28515625" style="94" customWidth="1"/>
    <col min="8192" max="8192" width="11.7109375" style="94" customWidth="1"/>
    <col min="8193" max="8193" width="10.7109375" style="94" customWidth="1"/>
    <col min="8194" max="8194" width="11.7109375" style="94" bestFit="1" customWidth="1"/>
    <col min="8195" max="8195" width="9.140625" style="94"/>
    <col min="8196" max="8196" width="11.140625" style="94" customWidth="1"/>
    <col min="8197" max="8439" width="9.140625" style="94"/>
    <col min="8440" max="8441" width="3.7109375" style="94" customWidth="1"/>
    <col min="8442" max="8442" width="8.7109375" style="94" customWidth="1"/>
    <col min="8443" max="8443" width="17.7109375" style="94" customWidth="1"/>
    <col min="8444" max="8444" width="50.7109375" style="94" customWidth="1"/>
    <col min="8445" max="8445" width="11.7109375" style="94" customWidth="1"/>
    <col min="8446" max="8446" width="10.85546875" style="94" customWidth="1"/>
    <col min="8447" max="8447" width="12.28515625" style="94" customWidth="1"/>
    <col min="8448" max="8448" width="11.7109375" style="94" customWidth="1"/>
    <col min="8449" max="8449" width="10.7109375" style="94" customWidth="1"/>
    <col min="8450" max="8450" width="11.7109375" style="94" bestFit="1" customWidth="1"/>
    <col min="8451" max="8451" width="9.140625" style="94"/>
    <col min="8452" max="8452" width="11.140625" style="94" customWidth="1"/>
    <col min="8453" max="8695" width="9.140625" style="94"/>
    <col min="8696" max="8697" width="3.7109375" style="94" customWidth="1"/>
    <col min="8698" max="8698" width="8.7109375" style="94" customWidth="1"/>
    <col min="8699" max="8699" width="17.7109375" style="94" customWidth="1"/>
    <col min="8700" max="8700" width="50.7109375" style="94" customWidth="1"/>
    <col min="8701" max="8701" width="11.7109375" style="94" customWidth="1"/>
    <col min="8702" max="8702" width="10.85546875" style="94" customWidth="1"/>
    <col min="8703" max="8703" width="12.28515625" style="94" customWidth="1"/>
    <col min="8704" max="8704" width="11.7109375" style="94" customWidth="1"/>
    <col min="8705" max="8705" width="10.7109375" style="94" customWidth="1"/>
    <col min="8706" max="8706" width="11.7109375" style="94" bestFit="1" customWidth="1"/>
    <col min="8707" max="8707" width="9.140625" style="94"/>
    <col min="8708" max="8708" width="11.140625" style="94" customWidth="1"/>
    <col min="8709" max="8951" width="9.140625" style="94"/>
    <col min="8952" max="8953" width="3.7109375" style="94" customWidth="1"/>
    <col min="8954" max="8954" width="8.7109375" style="94" customWidth="1"/>
    <col min="8955" max="8955" width="17.7109375" style="94" customWidth="1"/>
    <col min="8956" max="8956" width="50.7109375" style="94" customWidth="1"/>
    <col min="8957" max="8957" width="11.7109375" style="94" customWidth="1"/>
    <col min="8958" max="8958" width="10.85546875" style="94" customWidth="1"/>
    <col min="8959" max="8959" width="12.28515625" style="94" customWidth="1"/>
    <col min="8960" max="8960" width="11.7109375" style="94" customWidth="1"/>
    <col min="8961" max="8961" width="10.7109375" style="94" customWidth="1"/>
    <col min="8962" max="8962" width="11.7109375" style="94" bestFit="1" customWidth="1"/>
    <col min="8963" max="8963" width="9.140625" style="94"/>
    <col min="8964" max="8964" width="11.140625" style="94" customWidth="1"/>
    <col min="8965" max="9207" width="9.140625" style="94"/>
    <col min="9208" max="9209" width="3.7109375" style="94" customWidth="1"/>
    <col min="9210" max="9210" width="8.7109375" style="94" customWidth="1"/>
    <col min="9211" max="9211" width="17.7109375" style="94" customWidth="1"/>
    <col min="9212" max="9212" width="50.7109375" style="94" customWidth="1"/>
    <col min="9213" max="9213" width="11.7109375" style="94" customWidth="1"/>
    <col min="9214" max="9214" width="10.85546875" style="94" customWidth="1"/>
    <col min="9215" max="9215" width="12.28515625" style="94" customWidth="1"/>
    <col min="9216" max="9216" width="11.7109375" style="94" customWidth="1"/>
    <col min="9217" max="9217" width="10.7109375" style="94" customWidth="1"/>
    <col min="9218" max="9218" width="11.7109375" style="94" bestFit="1" customWidth="1"/>
    <col min="9219" max="9219" width="9.140625" style="94"/>
    <col min="9220" max="9220" width="11.140625" style="94" customWidth="1"/>
    <col min="9221" max="9463" width="9.140625" style="94"/>
    <col min="9464" max="9465" width="3.7109375" style="94" customWidth="1"/>
    <col min="9466" max="9466" width="8.7109375" style="94" customWidth="1"/>
    <col min="9467" max="9467" width="17.7109375" style="94" customWidth="1"/>
    <col min="9468" max="9468" width="50.7109375" style="94" customWidth="1"/>
    <col min="9469" max="9469" width="11.7109375" style="94" customWidth="1"/>
    <col min="9470" max="9470" width="10.85546875" style="94" customWidth="1"/>
    <col min="9471" max="9471" width="12.28515625" style="94" customWidth="1"/>
    <col min="9472" max="9472" width="11.7109375" style="94" customWidth="1"/>
    <col min="9473" max="9473" width="10.7109375" style="94" customWidth="1"/>
    <col min="9474" max="9474" width="11.7109375" style="94" bestFit="1" customWidth="1"/>
    <col min="9475" max="9475" width="9.140625" style="94"/>
    <col min="9476" max="9476" width="11.140625" style="94" customWidth="1"/>
    <col min="9477" max="9719" width="9.140625" style="94"/>
    <col min="9720" max="9721" width="3.7109375" style="94" customWidth="1"/>
    <col min="9722" max="9722" width="8.7109375" style="94" customWidth="1"/>
    <col min="9723" max="9723" width="17.7109375" style="94" customWidth="1"/>
    <col min="9724" max="9724" width="50.7109375" style="94" customWidth="1"/>
    <col min="9725" max="9725" width="11.7109375" style="94" customWidth="1"/>
    <col min="9726" max="9726" width="10.85546875" style="94" customWidth="1"/>
    <col min="9727" max="9727" width="12.28515625" style="94" customWidth="1"/>
    <col min="9728" max="9728" width="11.7109375" style="94" customWidth="1"/>
    <col min="9729" max="9729" width="10.7109375" style="94" customWidth="1"/>
    <col min="9730" max="9730" width="11.7109375" style="94" bestFit="1" customWidth="1"/>
    <col min="9731" max="9731" width="9.140625" style="94"/>
    <col min="9732" max="9732" width="11.140625" style="94" customWidth="1"/>
    <col min="9733" max="9975" width="9.140625" style="94"/>
    <col min="9976" max="9977" width="3.7109375" style="94" customWidth="1"/>
    <col min="9978" max="9978" width="8.7109375" style="94" customWidth="1"/>
    <col min="9979" max="9979" width="17.7109375" style="94" customWidth="1"/>
    <col min="9980" max="9980" width="50.7109375" style="94" customWidth="1"/>
    <col min="9981" max="9981" width="11.7109375" style="94" customWidth="1"/>
    <col min="9982" max="9982" width="10.85546875" style="94" customWidth="1"/>
    <col min="9983" max="9983" width="12.28515625" style="94" customWidth="1"/>
    <col min="9984" max="9984" width="11.7109375" style="94" customWidth="1"/>
    <col min="9985" max="9985" width="10.7109375" style="94" customWidth="1"/>
    <col min="9986" max="9986" width="11.7109375" style="94" bestFit="1" customWidth="1"/>
    <col min="9987" max="9987" width="9.140625" style="94"/>
    <col min="9988" max="9988" width="11.140625" style="94" customWidth="1"/>
    <col min="9989" max="10231" width="9.140625" style="94"/>
    <col min="10232" max="10233" width="3.7109375" style="94" customWidth="1"/>
    <col min="10234" max="10234" width="8.7109375" style="94" customWidth="1"/>
    <col min="10235" max="10235" width="17.7109375" style="94" customWidth="1"/>
    <col min="10236" max="10236" width="50.7109375" style="94" customWidth="1"/>
    <col min="10237" max="10237" width="11.7109375" style="94" customWidth="1"/>
    <col min="10238" max="10238" width="10.85546875" style="94" customWidth="1"/>
    <col min="10239" max="10239" width="12.28515625" style="94" customWidth="1"/>
    <col min="10240" max="10240" width="11.7109375" style="94" customWidth="1"/>
    <col min="10241" max="10241" width="10.7109375" style="94" customWidth="1"/>
    <col min="10242" max="10242" width="11.7109375" style="94" bestFit="1" customWidth="1"/>
    <col min="10243" max="10243" width="9.140625" style="94"/>
    <col min="10244" max="10244" width="11.140625" style="94" customWidth="1"/>
    <col min="10245" max="10487" width="9.140625" style="94"/>
    <col min="10488" max="10489" width="3.7109375" style="94" customWidth="1"/>
    <col min="10490" max="10490" width="8.7109375" style="94" customWidth="1"/>
    <col min="10491" max="10491" width="17.7109375" style="94" customWidth="1"/>
    <col min="10492" max="10492" width="50.7109375" style="94" customWidth="1"/>
    <col min="10493" max="10493" width="11.7109375" style="94" customWidth="1"/>
    <col min="10494" max="10494" width="10.85546875" style="94" customWidth="1"/>
    <col min="10495" max="10495" width="12.28515625" style="94" customWidth="1"/>
    <col min="10496" max="10496" width="11.7109375" style="94" customWidth="1"/>
    <col min="10497" max="10497" width="10.7109375" style="94" customWidth="1"/>
    <col min="10498" max="10498" width="11.7109375" style="94" bestFit="1" customWidth="1"/>
    <col min="10499" max="10499" width="9.140625" style="94"/>
    <col min="10500" max="10500" width="11.140625" style="94" customWidth="1"/>
    <col min="10501" max="10743" width="9.140625" style="94"/>
    <col min="10744" max="10745" width="3.7109375" style="94" customWidth="1"/>
    <col min="10746" max="10746" width="8.7109375" style="94" customWidth="1"/>
    <col min="10747" max="10747" width="17.7109375" style="94" customWidth="1"/>
    <col min="10748" max="10748" width="50.7109375" style="94" customWidth="1"/>
    <col min="10749" max="10749" width="11.7109375" style="94" customWidth="1"/>
    <col min="10750" max="10750" width="10.85546875" style="94" customWidth="1"/>
    <col min="10751" max="10751" width="12.28515625" style="94" customWidth="1"/>
    <col min="10752" max="10752" width="11.7109375" style="94" customWidth="1"/>
    <col min="10753" max="10753" width="10.7109375" style="94" customWidth="1"/>
    <col min="10754" max="10754" width="11.7109375" style="94" bestFit="1" customWidth="1"/>
    <col min="10755" max="10755" width="9.140625" style="94"/>
    <col min="10756" max="10756" width="11.140625" style="94" customWidth="1"/>
    <col min="10757" max="10999" width="9.140625" style="94"/>
    <col min="11000" max="11001" width="3.7109375" style="94" customWidth="1"/>
    <col min="11002" max="11002" width="8.7109375" style="94" customWidth="1"/>
    <col min="11003" max="11003" width="17.7109375" style="94" customWidth="1"/>
    <col min="11004" max="11004" width="50.7109375" style="94" customWidth="1"/>
    <col min="11005" max="11005" width="11.7109375" style="94" customWidth="1"/>
    <col min="11006" max="11006" width="10.85546875" style="94" customWidth="1"/>
    <col min="11007" max="11007" width="12.28515625" style="94" customWidth="1"/>
    <col min="11008" max="11008" width="11.7109375" style="94" customWidth="1"/>
    <col min="11009" max="11009" width="10.7109375" style="94" customWidth="1"/>
    <col min="11010" max="11010" width="11.7109375" style="94" bestFit="1" customWidth="1"/>
    <col min="11011" max="11011" width="9.140625" style="94"/>
    <col min="11012" max="11012" width="11.140625" style="94" customWidth="1"/>
    <col min="11013" max="11255" width="9.140625" style="94"/>
    <col min="11256" max="11257" width="3.7109375" style="94" customWidth="1"/>
    <col min="11258" max="11258" width="8.7109375" style="94" customWidth="1"/>
    <col min="11259" max="11259" width="17.7109375" style="94" customWidth="1"/>
    <col min="11260" max="11260" width="50.7109375" style="94" customWidth="1"/>
    <col min="11261" max="11261" width="11.7109375" style="94" customWidth="1"/>
    <col min="11262" max="11262" width="10.85546875" style="94" customWidth="1"/>
    <col min="11263" max="11263" width="12.28515625" style="94" customWidth="1"/>
    <col min="11264" max="11264" width="11.7109375" style="94" customWidth="1"/>
    <col min="11265" max="11265" width="10.7109375" style="94" customWidth="1"/>
    <col min="11266" max="11266" width="11.7109375" style="94" bestFit="1" customWidth="1"/>
    <col min="11267" max="11267" width="9.140625" style="94"/>
    <col min="11268" max="11268" width="11.140625" style="94" customWidth="1"/>
    <col min="11269" max="11511" width="9.140625" style="94"/>
    <col min="11512" max="11513" width="3.7109375" style="94" customWidth="1"/>
    <col min="11514" max="11514" width="8.7109375" style="94" customWidth="1"/>
    <col min="11515" max="11515" width="17.7109375" style="94" customWidth="1"/>
    <col min="11516" max="11516" width="50.7109375" style="94" customWidth="1"/>
    <col min="11517" max="11517" width="11.7109375" style="94" customWidth="1"/>
    <col min="11518" max="11518" width="10.85546875" style="94" customWidth="1"/>
    <col min="11519" max="11519" width="12.28515625" style="94" customWidth="1"/>
    <col min="11520" max="11520" width="11.7109375" style="94" customWidth="1"/>
    <col min="11521" max="11521" width="10.7109375" style="94" customWidth="1"/>
    <col min="11522" max="11522" width="11.7109375" style="94" bestFit="1" customWidth="1"/>
    <col min="11523" max="11523" width="9.140625" style="94"/>
    <col min="11524" max="11524" width="11.140625" style="94" customWidth="1"/>
    <col min="11525" max="11767" width="9.140625" style="94"/>
    <col min="11768" max="11769" width="3.7109375" style="94" customWidth="1"/>
    <col min="11770" max="11770" width="8.7109375" style="94" customWidth="1"/>
    <col min="11771" max="11771" width="17.7109375" style="94" customWidth="1"/>
    <col min="11772" max="11772" width="50.7109375" style="94" customWidth="1"/>
    <col min="11773" max="11773" width="11.7109375" style="94" customWidth="1"/>
    <col min="11774" max="11774" width="10.85546875" style="94" customWidth="1"/>
    <col min="11775" max="11775" width="12.28515625" style="94" customWidth="1"/>
    <col min="11776" max="11776" width="11.7109375" style="94" customWidth="1"/>
    <col min="11777" max="11777" width="10.7109375" style="94" customWidth="1"/>
    <col min="11778" max="11778" width="11.7109375" style="94" bestFit="1" customWidth="1"/>
    <col min="11779" max="11779" width="9.140625" style="94"/>
    <col min="11780" max="11780" width="11.140625" style="94" customWidth="1"/>
    <col min="11781" max="12023" width="9.140625" style="94"/>
    <col min="12024" max="12025" width="3.7109375" style="94" customWidth="1"/>
    <col min="12026" max="12026" width="8.7109375" style="94" customWidth="1"/>
    <col min="12027" max="12027" width="17.7109375" style="94" customWidth="1"/>
    <col min="12028" max="12028" width="50.7109375" style="94" customWidth="1"/>
    <col min="12029" max="12029" width="11.7109375" style="94" customWidth="1"/>
    <col min="12030" max="12030" width="10.85546875" style="94" customWidth="1"/>
    <col min="12031" max="12031" width="12.28515625" style="94" customWidth="1"/>
    <col min="12032" max="12032" width="11.7109375" style="94" customWidth="1"/>
    <col min="12033" max="12033" width="10.7109375" style="94" customWidth="1"/>
    <col min="12034" max="12034" width="11.7109375" style="94" bestFit="1" customWidth="1"/>
    <col min="12035" max="12035" width="9.140625" style="94"/>
    <col min="12036" max="12036" width="11.140625" style="94" customWidth="1"/>
    <col min="12037" max="12279" width="9.140625" style="94"/>
    <col min="12280" max="12281" width="3.7109375" style="94" customWidth="1"/>
    <col min="12282" max="12282" width="8.7109375" style="94" customWidth="1"/>
    <col min="12283" max="12283" width="17.7109375" style="94" customWidth="1"/>
    <col min="12284" max="12284" width="50.7109375" style="94" customWidth="1"/>
    <col min="12285" max="12285" width="11.7109375" style="94" customWidth="1"/>
    <col min="12286" max="12286" width="10.85546875" style="94" customWidth="1"/>
    <col min="12287" max="12287" width="12.28515625" style="94" customWidth="1"/>
    <col min="12288" max="12288" width="11.7109375" style="94" customWidth="1"/>
    <col min="12289" max="12289" width="10.7109375" style="94" customWidth="1"/>
    <col min="12290" max="12290" width="11.7109375" style="94" bestFit="1" customWidth="1"/>
    <col min="12291" max="12291" width="9.140625" style="94"/>
    <col min="12292" max="12292" width="11.140625" style="94" customWidth="1"/>
    <col min="12293" max="12535" width="9.140625" style="94"/>
    <col min="12536" max="12537" width="3.7109375" style="94" customWidth="1"/>
    <col min="12538" max="12538" width="8.7109375" style="94" customWidth="1"/>
    <col min="12539" max="12539" width="17.7109375" style="94" customWidth="1"/>
    <col min="12540" max="12540" width="50.7109375" style="94" customWidth="1"/>
    <col min="12541" max="12541" width="11.7109375" style="94" customWidth="1"/>
    <col min="12542" max="12542" width="10.85546875" style="94" customWidth="1"/>
    <col min="12543" max="12543" width="12.28515625" style="94" customWidth="1"/>
    <col min="12544" max="12544" width="11.7109375" style="94" customWidth="1"/>
    <col min="12545" max="12545" width="10.7109375" style="94" customWidth="1"/>
    <col min="12546" max="12546" width="11.7109375" style="94" bestFit="1" customWidth="1"/>
    <col min="12547" max="12547" width="9.140625" style="94"/>
    <col min="12548" max="12548" width="11.140625" style="94" customWidth="1"/>
    <col min="12549" max="12791" width="9.140625" style="94"/>
    <col min="12792" max="12793" width="3.7109375" style="94" customWidth="1"/>
    <col min="12794" max="12794" width="8.7109375" style="94" customWidth="1"/>
    <col min="12795" max="12795" width="17.7109375" style="94" customWidth="1"/>
    <col min="12796" max="12796" width="50.7109375" style="94" customWidth="1"/>
    <col min="12797" max="12797" width="11.7109375" style="94" customWidth="1"/>
    <col min="12798" max="12798" width="10.85546875" style="94" customWidth="1"/>
    <col min="12799" max="12799" width="12.28515625" style="94" customWidth="1"/>
    <col min="12800" max="12800" width="11.7109375" style="94" customWidth="1"/>
    <col min="12801" max="12801" width="10.7109375" style="94" customWidth="1"/>
    <col min="12802" max="12802" width="11.7109375" style="94" bestFit="1" customWidth="1"/>
    <col min="12803" max="12803" width="9.140625" style="94"/>
    <col min="12804" max="12804" width="11.140625" style="94" customWidth="1"/>
    <col min="12805" max="13047" width="9.140625" style="94"/>
    <col min="13048" max="13049" width="3.7109375" style="94" customWidth="1"/>
    <col min="13050" max="13050" width="8.7109375" style="94" customWidth="1"/>
    <col min="13051" max="13051" width="17.7109375" style="94" customWidth="1"/>
    <col min="13052" max="13052" width="50.7109375" style="94" customWidth="1"/>
    <col min="13053" max="13053" width="11.7109375" style="94" customWidth="1"/>
    <col min="13054" max="13054" width="10.85546875" style="94" customWidth="1"/>
    <col min="13055" max="13055" width="12.28515625" style="94" customWidth="1"/>
    <col min="13056" max="13056" width="11.7109375" style="94" customWidth="1"/>
    <col min="13057" max="13057" width="10.7109375" style="94" customWidth="1"/>
    <col min="13058" max="13058" width="11.7109375" style="94" bestFit="1" customWidth="1"/>
    <col min="13059" max="13059" width="9.140625" style="94"/>
    <col min="13060" max="13060" width="11.140625" style="94" customWidth="1"/>
    <col min="13061" max="13303" width="9.140625" style="94"/>
    <col min="13304" max="13305" width="3.7109375" style="94" customWidth="1"/>
    <col min="13306" max="13306" width="8.7109375" style="94" customWidth="1"/>
    <col min="13307" max="13307" width="17.7109375" style="94" customWidth="1"/>
    <col min="13308" max="13308" width="50.7109375" style="94" customWidth="1"/>
    <col min="13309" max="13309" width="11.7109375" style="94" customWidth="1"/>
    <col min="13310" max="13310" width="10.85546875" style="94" customWidth="1"/>
    <col min="13311" max="13311" width="12.28515625" style="94" customWidth="1"/>
    <col min="13312" max="13312" width="11.7109375" style="94" customWidth="1"/>
    <col min="13313" max="13313" width="10.7109375" style="94" customWidth="1"/>
    <col min="13314" max="13314" width="11.7109375" style="94" bestFit="1" customWidth="1"/>
    <col min="13315" max="13315" width="9.140625" style="94"/>
    <col min="13316" max="13316" width="11.140625" style="94" customWidth="1"/>
    <col min="13317" max="13559" width="9.140625" style="94"/>
    <col min="13560" max="13561" width="3.7109375" style="94" customWidth="1"/>
    <col min="13562" max="13562" width="8.7109375" style="94" customWidth="1"/>
    <col min="13563" max="13563" width="17.7109375" style="94" customWidth="1"/>
    <col min="13564" max="13564" width="50.7109375" style="94" customWidth="1"/>
    <col min="13565" max="13565" width="11.7109375" style="94" customWidth="1"/>
    <col min="13566" max="13566" width="10.85546875" style="94" customWidth="1"/>
    <col min="13567" max="13567" width="12.28515625" style="94" customWidth="1"/>
    <col min="13568" max="13568" width="11.7109375" style="94" customWidth="1"/>
    <col min="13569" max="13569" width="10.7109375" style="94" customWidth="1"/>
    <col min="13570" max="13570" width="11.7109375" style="94" bestFit="1" customWidth="1"/>
    <col min="13571" max="13571" width="9.140625" style="94"/>
    <col min="13572" max="13572" width="11.140625" style="94" customWidth="1"/>
    <col min="13573" max="13815" width="9.140625" style="94"/>
    <col min="13816" max="13817" width="3.7109375" style="94" customWidth="1"/>
    <col min="13818" max="13818" width="8.7109375" style="94" customWidth="1"/>
    <col min="13819" max="13819" width="17.7109375" style="94" customWidth="1"/>
    <col min="13820" max="13820" width="50.7109375" style="94" customWidth="1"/>
    <col min="13821" max="13821" width="11.7109375" style="94" customWidth="1"/>
    <col min="13822" max="13822" width="10.85546875" style="94" customWidth="1"/>
    <col min="13823" max="13823" width="12.28515625" style="94" customWidth="1"/>
    <col min="13824" max="13824" width="11.7109375" style="94" customWidth="1"/>
    <col min="13825" max="13825" width="10.7109375" style="94" customWidth="1"/>
    <col min="13826" max="13826" width="11.7109375" style="94" bestFit="1" customWidth="1"/>
    <col min="13827" max="13827" width="9.140625" style="94"/>
    <col min="13828" max="13828" width="11.140625" style="94" customWidth="1"/>
    <col min="13829" max="14071" width="9.140625" style="94"/>
    <col min="14072" max="14073" width="3.7109375" style="94" customWidth="1"/>
    <col min="14074" max="14074" width="8.7109375" style="94" customWidth="1"/>
    <col min="14075" max="14075" width="17.7109375" style="94" customWidth="1"/>
    <col min="14076" max="14076" width="50.7109375" style="94" customWidth="1"/>
    <col min="14077" max="14077" width="11.7109375" style="94" customWidth="1"/>
    <col min="14078" max="14078" width="10.85546875" style="94" customWidth="1"/>
    <col min="14079" max="14079" width="12.28515625" style="94" customWidth="1"/>
    <col min="14080" max="14080" width="11.7109375" style="94" customWidth="1"/>
    <col min="14081" max="14081" width="10.7109375" style="94" customWidth="1"/>
    <col min="14082" max="14082" width="11.7109375" style="94" bestFit="1" customWidth="1"/>
    <col min="14083" max="14083" width="9.140625" style="94"/>
    <col min="14084" max="14084" width="11.140625" style="94" customWidth="1"/>
    <col min="14085" max="14327" width="9.140625" style="94"/>
    <col min="14328" max="14329" width="3.7109375" style="94" customWidth="1"/>
    <col min="14330" max="14330" width="8.7109375" style="94" customWidth="1"/>
    <col min="14331" max="14331" width="17.7109375" style="94" customWidth="1"/>
    <col min="14332" max="14332" width="50.7109375" style="94" customWidth="1"/>
    <col min="14333" max="14333" width="11.7109375" style="94" customWidth="1"/>
    <col min="14334" max="14334" width="10.85546875" style="94" customWidth="1"/>
    <col min="14335" max="14335" width="12.28515625" style="94" customWidth="1"/>
    <col min="14336" max="14336" width="11.7109375" style="94" customWidth="1"/>
    <col min="14337" max="14337" width="10.7109375" style="94" customWidth="1"/>
    <col min="14338" max="14338" width="11.7109375" style="94" bestFit="1" customWidth="1"/>
    <col min="14339" max="14339" width="9.140625" style="94"/>
    <col min="14340" max="14340" width="11.140625" style="94" customWidth="1"/>
    <col min="14341" max="14583" width="9.140625" style="94"/>
    <col min="14584" max="14585" width="3.7109375" style="94" customWidth="1"/>
    <col min="14586" max="14586" width="8.7109375" style="94" customWidth="1"/>
    <col min="14587" max="14587" width="17.7109375" style="94" customWidth="1"/>
    <col min="14588" max="14588" width="50.7109375" style="94" customWidth="1"/>
    <col min="14589" max="14589" width="11.7109375" style="94" customWidth="1"/>
    <col min="14590" max="14590" width="10.85546875" style="94" customWidth="1"/>
    <col min="14591" max="14591" width="12.28515625" style="94" customWidth="1"/>
    <col min="14592" max="14592" width="11.7109375" style="94" customWidth="1"/>
    <col min="14593" max="14593" width="10.7109375" style="94" customWidth="1"/>
    <col min="14594" max="14594" width="11.7109375" style="94" bestFit="1" customWidth="1"/>
    <col min="14595" max="14595" width="9.140625" style="94"/>
    <col min="14596" max="14596" width="11.140625" style="94" customWidth="1"/>
    <col min="14597" max="14839" width="9.140625" style="94"/>
    <col min="14840" max="14841" width="3.7109375" style="94" customWidth="1"/>
    <col min="14842" max="14842" width="8.7109375" style="94" customWidth="1"/>
    <col min="14843" max="14843" width="17.7109375" style="94" customWidth="1"/>
    <col min="14844" max="14844" width="50.7109375" style="94" customWidth="1"/>
    <col min="14845" max="14845" width="11.7109375" style="94" customWidth="1"/>
    <col min="14846" max="14846" width="10.85546875" style="94" customWidth="1"/>
    <col min="14847" max="14847" width="12.28515625" style="94" customWidth="1"/>
    <col min="14848" max="14848" width="11.7109375" style="94" customWidth="1"/>
    <col min="14849" max="14849" width="10.7109375" style="94" customWidth="1"/>
    <col min="14850" max="14850" width="11.7109375" style="94" bestFit="1" customWidth="1"/>
    <col min="14851" max="14851" width="9.140625" style="94"/>
    <col min="14852" max="14852" width="11.140625" style="94" customWidth="1"/>
    <col min="14853" max="15095" width="9.140625" style="94"/>
    <col min="15096" max="15097" width="3.7109375" style="94" customWidth="1"/>
    <col min="15098" max="15098" width="8.7109375" style="94" customWidth="1"/>
    <col min="15099" max="15099" width="17.7109375" style="94" customWidth="1"/>
    <col min="15100" max="15100" width="50.7109375" style="94" customWidth="1"/>
    <col min="15101" max="15101" width="11.7109375" style="94" customWidth="1"/>
    <col min="15102" max="15102" width="10.85546875" style="94" customWidth="1"/>
    <col min="15103" max="15103" width="12.28515625" style="94" customWidth="1"/>
    <col min="15104" max="15104" width="11.7109375" style="94" customWidth="1"/>
    <col min="15105" max="15105" width="10.7109375" style="94" customWidth="1"/>
    <col min="15106" max="15106" width="11.7109375" style="94" bestFit="1" customWidth="1"/>
    <col min="15107" max="15107" width="9.140625" style="94"/>
    <col min="15108" max="15108" width="11.140625" style="94" customWidth="1"/>
    <col min="15109" max="15351" width="9.140625" style="94"/>
    <col min="15352" max="15353" width="3.7109375" style="94" customWidth="1"/>
    <col min="15354" max="15354" width="8.7109375" style="94" customWidth="1"/>
    <col min="15355" max="15355" width="17.7109375" style="94" customWidth="1"/>
    <col min="15356" max="15356" width="50.7109375" style="94" customWidth="1"/>
    <col min="15357" max="15357" width="11.7109375" style="94" customWidth="1"/>
    <col min="15358" max="15358" width="10.85546875" style="94" customWidth="1"/>
    <col min="15359" max="15359" width="12.28515625" style="94" customWidth="1"/>
    <col min="15360" max="15360" width="11.7109375" style="94" customWidth="1"/>
    <col min="15361" max="15361" width="10.7109375" style="94" customWidth="1"/>
    <col min="15362" max="15362" width="11.7109375" style="94" bestFit="1" customWidth="1"/>
    <col min="15363" max="15363" width="9.140625" style="94"/>
    <col min="15364" max="15364" width="11.140625" style="94" customWidth="1"/>
    <col min="15365" max="15607" width="9.140625" style="94"/>
    <col min="15608" max="15609" width="3.7109375" style="94" customWidth="1"/>
    <col min="15610" max="15610" width="8.7109375" style="94" customWidth="1"/>
    <col min="15611" max="15611" width="17.7109375" style="94" customWidth="1"/>
    <col min="15612" max="15612" width="50.7109375" style="94" customWidth="1"/>
    <col min="15613" max="15613" width="11.7109375" style="94" customWidth="1"/>
    <col min="15614" max="15614" width="10.85546875" style="94" customWidth="1"/>
    <col min="15615" max="15615" width="12.28515625" style="94" customWidth="1"/>
    <col min="15616" max="15616" width="11.7109375" style="94" customWidth="1"/>
    <col min="15617" max="15617" width="10.7109375" style="94" customWidth="1"/>
    <col min="15618" max="15618" width="11.7109375" style="94" bestFit="1" customWidth="1"/>
    <col min="15619" max="15619" width="9.140625" style="94"/>
    <col min="15620" max="15620" width="11.140625" style="94" customWidth="1"/>
    <col min="15621" max="15863" width="9.140625" style="94"/>
    <col min="15864" max="15865" width="3.7109375" style="94" customWidth="1"/>
    <col min="15866" max="15866" width="8.7109375" style="94" customWidth="1"/>
    <col min="15867" max="15867" width="17.7109375" style="94" customWidth="1"/>
    <col min="15868" max="15868" width="50.7109375" style="94" customWidth="1"/>
    <col min="15869" max="15869" width="11.7109375" style="94" customWidth="1"/>
    <col min="15870" max="15870" width="10.85546875" style="94" customWidth="1"/>
    <col min="15871" max="15871" width="12.28515625" style="94" customWidth="1"/>
    <col min="15872" max="15872" width="11.7109375" style="94" customWidth="1"/>
    <col min="15873" max="15873" width="10.7109375" style="94" customWidth="1"/>
    <col min="15874" max="15874" width="11.7109375" style="94" bestFit="1" customWidth="1"/>
    <col min="15875" max="15875" width="9.140625" style="94"/>
    <col min="15876" max="15876" width="11.140625" style="94" customWidth="1"/>
    <col min="15877" max="16119" width="9.140625" style="94"/>
    <col min="16120" max="16121" width="3.7109375" style="94" customWidth="1"/>
    <col min="16122" max="16122" width="8.7109375" style="94" customWidth="1"/>
    <col min="16123" max="16123" width="17.7109375" style="94" customWidth="1"/>
    <col min="16124" max="16124" width="50.7109375" style="94" customWidth="1"/>
    <col min="16125" max="16125" width="11.7109375" style="94" customWidth="1"/>
    <col min="16126" max="16126" width="10.85546875" style="94" customWidth="1"/>
    <col min="16127" max="16127" width="12.28515625" style="94" customWidth="1"/>
    <col min="16128" max="16128" width="11.7109375" style="94" customWidth="1"/>
    <col min="16129" max="16129" width="10.7109375" style="94" customWidth="1"/>
    <col min="16130" max="16130" width="11.7109375" style="94" bestFit="1" customWidth="1"/>
    <col min="16131" max="16131" width="9.140625" style="94"/>
    <col min="16132" max="16132" width="11.140625" style="94" customWidth="1"/>
    <col min="16133" max="16384" width="9.140625" style="94"/>
  </cols>
  <sheetData>
    <row r="1" spans="1:11" ht="66" customHeight="1">
      <c r="B1" s="88"/>
      <c r="C1" s="89"/>
      <c r="D1" s="90"/>
      <c r="E1" s="91"/>
      <c r="F1" s="91"/>
      <c r="G1" s="91"/>
      <c r="H1" s="92"/>
    </row>
    <row r="2" spans="1:11" ht="15">
      <c r="B2" s="926" t="s">
        <v>3</v>
      </c>
      <c r="C2" s="927"/>
      <c r="D2" s="927"/>
      <c r="E2" s="927"/>
      <c r="F2" s="927"/>
      <c r="G2" s="927"/>
      <c r="H2" s="928"/>
      <c r="I2" s="95"/>
      <c r="J2" s="95"/>
    </row>
    <row r="3" spans="1:11" ht="13.5" customHeight="1">
      <c r="B3" s="929" t="s">
        <v>34</v>
      </c>
      <c r="C3" s="930"/>
      <c r="D3" s="930"/>
      <c r="E3" s="930"/>
      <c r="F3" s="930"/>
      <c r="G3" s="930"/>
      <c r="H3" s="931"/>
      <c r="I3" s="96"/>
      <c r="J3" s="96"/>
    </row>
    <row r="4" spans="1:11" ht="13.5" customHeight="1">
      <c r="B4" s="929" t="s">
        <v>162</v>
      </c>
      <c r="C4" s="930"/>
      <c r="D4" s="930"/>
      <c r="E4" s="930"/>
      <c r="F4" s="930"/>
      <c r="G4" s="930"/>
      <c r="H4" s="931"/>
      <c r="I4" s="96"/>
      <c r="J4" s="96"/>
    </row>
    <row r="5" spans="1:11" ht="13.5">
      <c r="B5" s="275"/>
      <c r="C5" s="97"/>
      <c r="D5" s="97"/>
      <c r="E5" s="97"/>
      <c r="F5" s="97"/>
      <c r="G5" s="97"/>
      <c r="H5" s="276"/>
      <c r="I5" s="97"/>
      <c r="J5" s="97"/>
    </row>
    <row r="6" spans="1:11" ht="18">
      <c r="A6" s="98"/>
      <c r="B6" s="932" t="s">
        <v>571</v>
      </c>
      <c r="C6" s="933"/>
      <c r="D6" s="933"/>
      <c r="E6" s="933"/>
      <c r="F6" s="933"/>
      <c r="G6" s="933"/>
      <c r="H6" s="934"/>
    </row>
    <row r="7" spans="1:11" ht="13.5" customHeight="1">
      <c r="A7" s="99"/>
      <c r="B7" s="100"/>
      <c r="C7" s="99"/>
      <c r="D7" s="99"/>
      <c r="E7" s="99"/>
      <c r="F7" s="99"/>
      <c r="G7" s="99"/>
      <c r="H7" s="101"/>
    </row>
    <row r="8" spans="1:11" ht="12" customHeight="1">
      <c r="B8" s="935" t="str">
        <f>'Planilha Desonerado'!A10</f>
        <v>OBJETO: PAVIMENTAÇÃO EM DIVERSAS RUAS NO MUNICÍPIO DE ARAPIRACA/AL.</v>
      </c>
      <c r="C8" s="936"/>
      <c r="D8" s="936"/>
      <c r="E8" s="936"/>
      <c r="F8" s="936"/>
      <c r="G8" s="936"/>
      <c r="H8" s="284"/>
    </row>
    <row r="9" spans="1:11" ht="12" customHeight="1">
      <c r="B9" s="935"/>
      <c r="C9" s="936"/>
      <c r="D9" s="936"/>
      <c r="E9" s="936"/>
      <c r="F9" s="936"/>
      <c r="G9" s="936"/>
      <c r="H9" s="284"/>
    </row>
    <row r="10" spans="1:11" ht="12" customHeight="1">
      <c r="B10" s="283" t="str">
        <f>'Planilha Desonerado'!A11</f>
        <v>TERMO DE COMPROMISSO: N° 5.135.00/2017</v>
      </c>
      <c r="C10" s="277"/>
      <c r="D10" s="277"/>
      <c r="E10" s="277"/>
      <c r="F10" s="277"/>
      <c r="G10" s="277"/>
      <c r="H10" s="278"/>
    </row>
    <row r="11" spans="1:11" ht="12">
      <c r="B11" s="102" t="s">
        <v>386</v>
      </c>
      <c r="C11" s="103"/>
      <c r="D11" s="104"/>
      <c r="E11" s="250"/>
      <c r="F11" s="250"/>
      <c r="G11" s="250"/>
      <c r="H11" s="251"/>
    </row>
    <row r="12" spans="1:11" ht="12">
      <c r="B12" s="102" t="s">
        <v>120</v>
      </c>
      <c r="C12" s="103"/>
      <c r="D12" s="285"/>
      <c r="E12" s="105"/>
      <c r="F12" s="105"/>
      <c r="G12" s="105"/>
      <c r="H12" s="106"/>
    </row>
    <row r="13" spans="1:11" ht="12.75">
      <c r="B13" s="107"/>
      <c r="C13" s="125" t="s">
        <v>181</v>
      </c>
      <c r="D13" s="108" t="s">
        <v>43</v>
      </c>
      <c r="E13" s="109"/>
      <c r="F13" s="109"/>
      <c r="G13" s="109"/>
      <c r="H13" s="107" t="s">
        <v>44</v>
      </c>
    </row>
    <row r="14" spans="1:11" ht="25.5">
      <c r="B14" s="110" t="s">
        <v>45</v>
      </c>
      <c r="C14" s="110" t="s">
        <v>32</v>
      </c>
      <c r="D14" s="111" t="s">
        <v>46</v>
      </c>
      <c r="E14" s="110" t="s">
        <v>47</v>
      </c>
      <c r="F14" s="110" t="s">
        <v>48</v>
      </c>
      <c r="G14" s="111" t="s">
        <v>49</v>
      </c>
      <c r="H14" s="110" t="s">
        <v>50</v>
      </c>
    </row>
    <row r="15" spans="1:11" ht="14.25">
      <c r="B15" s="112">
        <v>93565</v>
      </c>
      <c r="C15" s="113" t="s">
        <v>440</v>
      </c>
      <c r="D15" s="126" t="s">
        <v>441</v>
      </c>
      <c r="E15" s="115" t="s">
        <v>14</v>
      </c>
      <c r="F15" s="728">
        <v>0.1</v>
      </c>
      <c r="G15" s="266">
        <v>12672.66</v>
      </c>
      <c r="H15" s="117">
        <f>G15*F15</f>
        <v>1267.27</v>
      </c>
      <c r="J15" s="265"/>
      <c r="K15" s="118"/>
    </row>
    <row r="16" spans="1:11" ht="14.25">
      <c r="B16" s="112">
        <v>93572</v>
      </c>
      <c r="C16" s="113" t="s">
        <v>440</v>
      </c>
      <c r="D16" s="126" t="s">
        <v>442</v>
      </c>
      <c r="E16" s="115" t="s">
        <v>14</v>
      </c>
      <c r="F16" s="729">
        <v>0.7</v>
      </c>
      <c r="G16" s="266">
        <v>3247.75</v>
      </c>
      <c r="H16" s="117">
        <f>G16*F16</f>
        <v>2273.4299999999998</v>
      </c>
      <c r="J16" s="265"/>
    </row>
    <row r="17" spans="2:10" ht="14.25">
      <c r="B17" s="112"/>
      <c r="C17" s="113"/>
      <c r="D17" s="374" t="s">
        <v>444</v>
      </c>
      <c r="E17" s="115"/>
      <c r="F17" s="115"/>
      <c r="G17" s="266"/>
      <c r="H17" s="117"/>
      <c r="J17" s="265"/>
    </row>
    <row r="18" spans="2:10" ht="25.5">
      <c r="B18" s="112">
        <v>21400</v>
      </c>
      <c r="C18" s="375" t="s">
        <v>445</v>
      </c>
      <c r="D18" s="114" t="s">
        <v>446</v>
      </c>
      <c r="E18" s="115" t="s">
        <v>42</v>
      </c>
      <c r="F18" s="115">
        <v>15</v>
      </c>
      <c r="G18" s="116">
        <v>8.66</v>
      </c>
      <c r="H18" s="117">
        <f t="shared" ref="H18:H25" si="0">G18*F18</f>
        <v>129.9</v>
      </c>
      <c r="J18" s="265"/>
    </row>
    <row r="19" spans="2:10" ht="25.5">
      <c r="B19" s="112">
        <v>21401</v>
      </c>
      <c r="C19" s="375" t="s">
        <v>445</v>
      </c>
      <c r="D19" s="114" t="s">
        <v>447</v>
      </c>
      <c r="E19" s="115" t="s">
        <v>448</v>
      </c>
      <c r="F19" s="115">
        <v>400</v>
      </c>
      <c r="G19" s="116">
        <v>0.65</v>
      </c>
      <c r="H19" s="117">
        <f t="shared" si="0"/>
        <v>260</v>
      </c>
      <c r="J19" s="265"/>
    </row>
    <row r="20" spans="2:10" ht="14.25">
      <c r="B20" s="112"/>
      <c r="C20" s="113"/>
      <c r="D20" s="374" t="s">
        <v>450</v>
      </c>
      <c r="E20" s="115"/>
      <c r="F20" s="115"/>
      <c r="G20" s="116"/>
      <c r="H20" s="117"/>
      <c r="J20" s="265"/>
    </row>
    <row r="21" spans="2:10" ht="14.25">
      <c r="B21" s="112">
        <v>12893</v>
      </c>
      <c r="C21" s="113" t="s">
        <v>449</v>
      </c>
      <c r="D21" s="114" t="s">
        <v>451</v>
      </c>
      <c r="E21" s="115" t="s">
        <v>452</v>
      </c>
      <c r="F21" s="115">
        <v>4</v>
      </c>
      <c r="G21" s="116">
        <v>39.880000000000003</v>
      </c>
      <c r="H21" s="117">
        <f t="shared" si="0"/>
        <v>159.52000000000001</v>
      </c>
      <c r="J21" s="265"/>
    </row>
    <row r="22" spans="2:10" ht="14.25">
      <c r="B22" s="112">
        <v>310807</v>
      </c>
      <c r="C22" s="113" t="s">
        <v>453</v>
      </c>
      <c r="D22" s="114" t="s">
        <v>454</v>
      </c>
      <c r="E22" s="115" t="s">
        <v>455</v>
      </c>
      <c r="F22" s="115">
        <v>4</v>
      </c>
      <c r="G22" s="116">
        <v>12.28</v>
      </c>
      <c r="H22" s="117">
        <f t="shared" si="0"/>
        <v>49.12</v>
      </c>
      <c r="J22" s="265"/>
    </row>
    <row r="23" spans="2:10" ht="14.25">
      <c r="B23" s="112">
        <v>12895</v>
      </c>
      <c r="C23" s="113" t="s">
        <v>456</v>
      </c>
      <c r="D23" s="114" t="s">
        <v>457</v>
      </c>
      <c r="E23" s="115" t="s">
        <v>455</v>
      </c>
      <c r="F23" s="115">
        <v>4</v>
      </c>
      <c r="G23" s="116">
        <v>12</v>
      </c>
      <c r="H23" s="117">
        <f t="shared" si="0"/>
        <v>48</v>
      </c>
      <c r="J23" s="265"/>
    </row>
    <row r="24" spans="2:10" ht="14.25">
      <c r="B24" s="112">
        <v>3132</v>
      </c>
      <c r="C24" s="113" t="s">
        <v>449</v>
      </c>
      <c r="D24" s="114" t="s">
        <v>458</v>
      </c>
      <c r="E24" s="115" t="s">
        <v>459</v>
      </c>
      <c r="F24" s="115">
        <v>4</v>
      </c>
      <c r="G24" s="116">
        <v>77.08</v>
      </c>
      <c r="H24" s="117">
        <f t="shared" si="0"/>
        <v>308.32</v>
      </c>
      <c r="J24" s="265"/>
    </row>
    <row r="25" spans="2:10" ht="14.25">
      <c r="B25" s="112" t="s">
        <v>460</v>
      </c>
      <c r="C25" s="113" t="s">
        <v>461</v>
      </c>
      <c r="D25" s="114" t="s">
        <v>462</v>
      </c>
      <c r="E25" s="115" t="s">
        <v>452</v>
      </c>
      <c r="F25" s="115">
        <v>4</v>
      </c>
      <c r="G25" s="116">
        <v>30.43</v>
      </c>
      <c r="H25" s="117">
        <f t="shared" si="0"/>
        <v>121.72</v>
      </c>
      <c r="J25" s="265"/>
    </row>
    <row r="26" spans="2:10" ht="12.75">
      <c r="B26" s="119"/>
      <c r="C26" s="119"/>
      <c r="D26" s="120"/>
      <c r="E26" s="923" t="s">
        <v>51</v>
      </c>
      <c r="F26" s="923"/>
      <c r="G26" s="121" t="s">
        <v>52</v>
      </c>
      <c r="H26" s="117">
        <f>SUM(H15:H25)</f>
        <v>4617.28</v>
      </c>
      <c r="J26" s="122">
        <f>J16-J15</f>
        <v>0</v>
      </c>
    </row>
    <row r="27" spans="2:10" ht="12.75">
      <c r="B27" s="119"/>
      <c r="C27" s="119"/>
      <c r="D27" s="120"/>
      <c r="E27" s="123" t="s">
        <v>53</v>
      </c>
      <c r="F27" s="124">
        <v>0.27060000000000001</v>
      </c>
      <c r="G27" s="121" t="s">
        <v>52</v>
      </c>
      <c r="H27" s="117">
        <f>H26*F27</f>
        <v>1249.44</v>
      </c>
    </row>
    <row r="28" spans="2:10" ht="11.25" customHeight="1">
      <c r="B28" s="119"/>
      <c r="C28" s="119"/>
      <c r="D28" s="120"/>
      <c r="E28" s="924" t="s">
        <v>54</v>
      </c>
      <c r="F28" s="925"/>
      <c r="G28" s="121" t="s">
        <v>52</v>
      </c>
      <c r="H28" s="117">
        <f>SUM(H26:H27)</f>
        <v>5866.72</v>
      </c>
    </row>
    <row r="29" spans="2:10" ht="11.25" hidden="1" customHeight="1">
      <c r="B29" s="709"/>
      <c r="C29" s="709"/>
      <c r="D29" s="710"/>
      <c r="E29" s="711"/>
      <c r="F29" s="711"/>
      <c r="G29" s="712"/>
      <c r="H29" s="713"/>
    </row>
    <row r="30" spans="2:10" ht="11.25" hidden="1" customHeight="1">
      <c r="B30" s="705"/>
      <c r="C30" s="706" t="s">
        <v>575</v>
      </c>
      <c r="D30" s="707" t="str">
        <f>UPPER("Sinalização com Cavalete Plástico Desmontável (na via pública)")</f>
        <v>SINALIZAÇÃO COM CAVALETE PLÁSTICO DESMONTÁVEL (NA VIA PÚBLICA)</v>
      </c>
      <c r="E30" s="708"/>
      <c r="F30" s="708"/>
      <c r="G30" s="708"/>
      <c r="H30" s="705" t="s">
        <v>370</v>
      </c>
    </row>
    <row r="31" spans="2:10" ht="11.25" hidden="1" customHeight="1">
      <c r="B31" s="327" t="s">
        <v>368</v>
      </c>
      <c r="C31" s="125"/>
      <c r="D31" s="108"/>
      <c r="E31" s="109"/>
      <c r="F31" s="109"/>
      <c r="G31" s="109"/>
      <c r="H31" s="107"/>
    </row>
    <row r="32" spans="2:10" ht="11.25" hidden="1" customHeight="1">
      <c r="B32" s="268" t="s">
        <v>45</v>
      </c>
      <c r="C32" s="110" t="s">
        <v>32</v>
      </c>
      <c r="D32" s="111" t="s">
        <v>46</v>
      </c>
      <c r="E32" s="110" t="s">
        <v>47</v>
      </c>
      <c r="F32" s="110" t="s">
        <v>48</v>
      </c>
      <c r="G32" s="111" t="s">
        <v>49</v>
      </c>
      <c r="H32" s="110" t="s">
        <v>50</v>
      </c>
    </row>
    <row r="33" spans="2:15" ht="11.25" hidden="1" customHeight="1">
      <c r="B33" s="112">
        <v>5219544</v>
      </c>
      <c r="C33" s="113" t="s">
        <v>547</v>
      </c>
      <c r="D33" s="114" t="s">
        <v>371</v>
      </c>
      <c r="E33" s="115" t="s">
        <v>276</v>
      </c>
      <c r="F33" s="115">
        <v>0.1</v>
      </c>
      <c r="G33" s="116">
        <v>84.33</v>
      </c>
      <c r="H33" s="117">
        <f>G33*F33</f>
        <v>8.43</v>
      </c>
    </row>
    <row r="34" spans="2:15" ht="11.25" hidden="1" customHeight="1">
      <c r="B34" s="112" t="s">
        <v>369</v>
      </c>
      <c r="C34" s="113" t="s">
        <v>456</v>
      </c>
      <c r="D34" s="114" t="s">
        <v>302</v>
      </c>
      <c r="E34" s="115" t="s">
        <v>57</v>
      </c>
      <c r="F34" s="115">
        <v>0.02</v>
      </c>
      <c r="G34" s="116">
        <v>8.39</v>
      </c>
      <c r="H34" s="117">
        <f t="shared" ref="H34:H35" si="1">G34*F34</f>
        <v>0.17</v>
      </c>
    </row>
    <row r="35" spans="2:15" ht="11.25" hidden="1" customHeight="1">
      <c r="B35" s="112">
        <v>88316</v>
      </c>
      <c r="C35" s="113" t="s">
        <v>456</v>
      </c>
      <c r="D35" s="114" t="s">
        <v>58</v>
      </c>
      <c r="E35" s="115" t="s">
        <v>57</v>
      </c>
      <c r="F35" s="115">
        <v>0.02</v>
      </c>
      <c r="G35" s="116">
        <v>12.7</v>
      </c>
      <c r="H35" s="117">
        <f t="shared" si="1"/>
        <v>0.25</v>
      </c>
    </row>
    <row r="36" spans="2:15" ht="11.25" hidden="1" customHeight="1">
      <c r="B36" s="269"/>
      <c r="C36" s="119"/>
      <c r="D36" s="120"/>
      <c r="E36" s="923" t="s">
        <v>51</v>
      </c>
      <c r="F36" s="923"/>
      <c r="G36" s="121" t="s">
        <v>52</v>
      </c>
      <c r="H36" s="117">
        <f>SUM(H33:H35)</f>
        <v>8.85</v>
      </c>
    </row>
    <row r="37" spans="2:15" ht="11.25" hidden="1" customHeight="1">
      <c r="B37" s="119"/>
      <c r="C37" s="119"/>
      <c r="D37" s="120"/>
      <c r="E37" s="123" t="s">
        <v>53</v>
      </c>
      <c r="F37" s="124">
        <v>0.27060000000000001</v>
      </c>
      <c r="G37" s="121" t="s">
        <v>52</v>
      </c>
      <c r="H37" s="117">
        <f>H36*F37</f>
        <v>2.39</v>
      </c>
    </row>
    <row r="38" spans="2:15" ht="11.25" hidden="1" customHeight="1">
      <c r="B38" s="119"/>
      <c r="C38" s="119"/>
      <c r="D38" s="120"/>
      <c r="E38" s="924" t="s">
        <v>54</v>
      </c>
      <c r="F38" s="925"/>
      <c r="G38" s="121" t="s">
        <v>52</v>
      </c>
      <c r="H38" s="117">
        <f>SUM(H36:H37)</f>
        <v>11.24</v>
      </c>
    </row>
    <row r="39" spans="2:15" ht="11.25" customHeight="1"/>
    <row r="40" spans="2:15" s="87" customFormat="1" ht="38.25">
      <c r="B40" s="107"/>
      <c r="C40" s="125" t="s">
        <v>575</v>
      </c>
      <c r="D40" s="108" t="str">
        <f>UPPER("Pavimento em paralelepipedo sobre colchao de areia rejuntado com argamassa de cimento e areia no traço 1:3 (pedras pequenas 30 a 35 pecas por m2)")</f>
        <v>PAVIMENTO EM PARALELEPIPEDO SOBRE COLCHAO DE AREIA REJUNTADO COM ARGAMASSA DE CIMENTO E AREIA NO TRAÇO 1:3 (PEDRAS PEQUENAS 30 A 35 PECAS POR M2)</v>
      </c>
      <c r="E40" s="109"/>
      <c r="F40" s="109"/>
      <c r="G40" s="109"/>
      <c r="H40" s="107" t="s">
        <v>55</v>
      </c>
      <c r="I40" s="93"/>
      <c r="J40" s="94"/>
      <c r="K40" s="94"/>
      <c r="L40" s="94"/>
      <c r="M40" s="94"/>
      <c r="N40" s="94"/>
      <c r="O40" s="94"/>
    </row>
    <row r="41" spans="2:15" s="87" customFormat="1" ht="12.75">
      <c r="B41" s="327" t="s">
        <v>182</v>
      </c>
      <c r="C41" s="125"/>
      <c r="D41" s="108"/>
      <c r="E41" s="109"/>
      <c r="F41" s="109"/>
      <c r="G41" s="109"/>
      <c r="H41" s="107"/>
      <c r="I41" s="93"/>
      <c r="J41" s="94"/>
      <c r="K41" s="94"/>
      <c r="L41" s="94"/>
      <c r="M41" s="94"/>
      <c r="N41" s="94"/>
      <c r="O41" s="94"/>
    </row>
    <row r="42" spans="2:15" s="87" customFormat="1" ht="25.5">
      <c r="B42" s="268" t="s">
        <v>45</v>
      </c>
      <c r="C42" s="110" t="s">
        <v>32</v>
      </c>
      <c r="D42" s="111" t="s">
        <v>46</v>
      </c>
      <c r="E42" s="110" t="s">
        <v>47</v>
      </c>
      <c r="F42" s="110" t="s">
        <v>48</v>
      </c>
      <c r="G42" s="111" t="s">
        <v>49</v>
      </c>
      <c r="H42" s="110" t="s">
        <v>50</v>
      </c>
      <c r="I42" s="93"/>
      <c r="J42" s="94"/>
      <c r="K42" s="94"/>
      <c r="L42" s="94"/>
      <c r="M42" s="94"/>
      <c r="N42" s="94"/>
      <c r="O42" s="94"/>
    </row>
    <row r="43" spans="2:15" s="87" customFormat="1" ht="12.75">
      <c r="B43" s="112">
        <v>88260</v>
      </c>
      <c r="C43" s="113" t="s">
        <v>456</v>
      </c>
      <c r="D43" s="114" t="s">
        <v>56</v>
      </c>
      <c r="E43" s="115" t="s">
        <v>57</v>
      </c>
      <c r="F43" s="115">
        <v>0.4</v>
      </c>
      <c r="G43" s="116">
        <v>16.190000000000001</v>
      </c>
      <c r="H43" s="117">
        <f>G43*F43</f>
        <v>6.48</v>
      </c>
      <c r="I43" s="93"/>
      <c r="J43" s="94"/>
      <c r="K43" s="94"/>
      <c r="L43" s="94"/>
      <c r="M43" s="94"/>
      <c r="N43" s="94"/>
      <c r="O43" s="94"/>
    </row>
    <row r="44" spans="2:15" s="87" customFormat="1" ht="12.75">
      <c r="B44" s="112">
        <v>88316</v>
      </c>
      <c r="C44" s="113" t="s">
        <v>456</v>
      </c>
      <c r="D44" s="114" t="s">
        <v>58</v>
      </c>
      <c r="E44" s="115" t="s">
        <v>57</v>
      </c>
      <c r="F44" s="115">
        <v>0.91</v>
      </c>
      <c r="G44" s="116">
        <v>12.69</v>
      </c>
      <c r="H44" s="117">
        <f t="shared" ref="H44:H48" si="2">G44*F44</f>
        <v>11.55</v>
      </c>
      <c r="I44" s="93"/>
      <c r="J44" s="94"/>
      <c r="K44" s="94"/>
      <c r="L44" s="94"/>
      <c r="M44" s="94"/>
      <c r="N44" s="94"/>
      <c r="O44" s="94"/>
    </row>
    <row r="45" spans="2:15" s="87" customFormat="1" ht="12.75">
      <c r="B45" s="112">
        <v>1379</v>
      </c>
      <c r="C45" s="113" t="s">
        <v>456</v>
      </c>
      <c r="D45" s="114" t="s">
        <v>59</v>
      </c>
      <c r="E45" s="115" t="s">
        <v>60</v>
      </c>
      <c r="F45" s="115">
        <v>9.11</v>
      </c>
      <c r="G45" s="116">
        <v>0.5</v>
      </c>
      <c r="H45" s="117">
        <f t="shared" si="2"/>
        <v>4.5599999999999996</v>
      </c>
      <c r="I45" s="93"/>
      <c r="J45" s="94"/>
      <c r="K45" s="94"/>
      <c r="L45" s="94"/>
      <c r="M45" s="94"/>
      <c r="N45" s="94"/>
      <c r="O45" s="94"/>
    </row>
    <row r="46" spans="2:15" s="87" customFormat="1" ht="25.5">
      <c r="B46" s="112" t="str">
        <f>'[1]Ap E_Composições Unitárias'!$A$27</f>
        <v>Cotação</v>
      </c>
      <c r="C46" s="267" t="str">
        <f>'[1]Ap E_Composições Unitárias'!$B$27</f>
        <v>Mercado</v>
      </c>
      <c r="D46" s="126" t="s">
        <v>61</v>
      </c>
      <c r="E46" s="115" t="s">
        <v>62</v>
      </c>
      <c r="F46" s="127">
        <v>3.5000000000000003E-2</v>
      </c>
      <c r="G46" s="115">
        <f>(950+750+630)/3</f>
        <v>776.67</v>
      </c>
      <c r="H46" s="117">
        <f t="shared" si="2"/>
        <v>27.18</v>
      </c>
      <c r="I46" s="93"/>
      <c r="J46" s="128"/>
      <c r="K46" s="122"/>
      <c r="L46" s="94"/>
      <c r="M46" s="94"/>
      <c r="N46" s="94"/>
      <c r="O46" s="94"/>
    </row>
    <row r="47" spans="2:15" s="87" customFormat="1" ht="25.5" customHeight="1">
      <c r="B47" s="112">
        <v>367</v>
      </c>
      <c r="C47" s="113" t="s">
        <v>456</v>
      </c>
      <c r="D47" s="126" t="s">
        <v>63</v>
      </c>
      <c r="E47" s="115" t="s">
        <v>42</v>
      </c>
      <c r="F47" s="115">
        <v>0.1</v>
      </c>
      <c r="G47" s="116">
        <v>60</v>
      </c>
      <c r="H47" s="117">
        <f t="shared" si="2"/>
        <v>6</v>
      </c>
      <c r="I47" s="93"/>
      <c r="J47" s="94"/>
      <c r="K47" s="122"/>
      <c r="L47" s="94"/>
      <c r="M47" s="94"/>
      <c r="N47" s="94"/>
      <c r="O47" s="94"/>
    </row>
    <row r="48" spans="2:15" s="87" customFormat="1" ht="18" customHeight="1">
      <c r="B48" s="112">
        <v>366</v>
      </c>
      <c r="C48" s="113" t="s">
        <v>456</v>
      </c>
      <c r="D48" s="126" t="s">
        <v>64</v>
      </c>
      <c r="E48" s="115" t="s">
        <v>42</v>
      </c>
      <c r="F48" s="129">
        <v>2.3E-2</v>
      </c>
      <c r="G48" s="116">
        <v>62</v>
      </c>
      <c r="H48" s="117">
        <f t="shared" si="2"/>
        <v>1.43</v>
      </c>
      <c r="I48" s="93"/>
      <c r="J48" s="94"/>
      <c r="K48" s="94"/>
      <c r="L48" s="94"/>
      <c r="M48" s="94"/>
      <c r="N48" s="94"/>
      <c r="O48" s="94"/>
    </row>
    <row r="49" spans="2:15" s="87" customFormat="1" ht="12.75">
      <c r="B49" s="269"/>
      <c r="C49" s="119"/>
      <c r="D49" s="120"/>
      <c r="E49" s="923" t="s">
        <v>51</v>
      </c>
      <c r="F49" s="923"/>
      <c r="G49" s="121" t="s">
        <v>52</v>
      </c>
      <c r="H49" s="117">
        <f>SUM(H43:H48)</f>
        <v>57.2</v>
      </c>
      <c r="I49" s="93"/>
      <c r="J49" s="94"/>
      <c r="K49" s="94"/>
      <c r="L49" s="94"/>
      <c r="M49" s="94"/>
      <c r="N49" s="94"/>
      <c r="O49" s="94"/>
    </row>
    <row r="50" spans="2:15" s="87" customFormat="1" ht="12.75">
      <c r="B50" s="119"/>
      <c r="C50" s="119"/>
      <c r="D50" s="120"/>
      <c r="E50" s="123" t="s">
        <v>53</v>
      </c>
      <c r="F50" s="124">
        <v>0.27060000000000001</v>
      </c>
      <c r="G50" s="121" t="s">
        <v>52</v>
      </c>
      <c r="H50" s="117">
        <f>H49*F50</f>
        <v>15.48</v>
      </c>
      <c r="I50" s="93"/>
      <c r="J50" s="94"/>
      <c r="K50" s="94"/>
      <c r="L50" s="94"/>
      <c r="M50" s="94"/>
      <c r="N50" s="94"/>
      <c r="O50" s="94"/>
    </row>
    <row r="51" spans="2:15" s="87" customFormat="1" ht="12.75">
      <c r="B51" s="119"/>
      <c r="C51" s="119"/>
      <c r="D51" s="120"/>
      <c r="E51" s="924" t="s">
        <v>54</v>
      </c>
      <c r="F51" s="925"/>
      <c r="G51" s="121" t="s">
        <v>52</v>
      </c>
      <c r="H51" s="117">
        <f>SUM(H49:H50)</f>
        <v>72.680000000000007</v>
      </c>
      <c r="I51" s="93"/>
      <c r="J51" s="94"/>
      <c r="K51" s="94"/>
      <c r="L51" s="94"/>
      <c r="M51" s="94"/>
      <c r="N51" s="94"/>
      <c r="O51" s="94"/>
    </row>
    <row r="52" spans="2:15" s="87" customFormat="1">
      <c r="B52" s="94"/>
      <c r="C52" s="94"/>
      <c r="D52" s="130"/>
      <c r="I52" s="93"/>
      <c r="J52" s="94"/>
      <c r="K52" s="94"/>
      <c r="L52" s="94"/>
      <c r="M52" s="94"/>
      <c r="N52" s="94"/>
      <c r="O52" s="94"/>
    </row>
    <row r="53" spans="2:15" s="87" customFormat="1">
      <c r="J53" s="94"/>
      <c r="K53" s="94"/>
      <c r="L53" s="94"/>
      <c r="M53" s="94"/>
      <c r="N53" s="94"/>
      <c r="O53" s="94"/>
    </row>
    <row r="54" spans="2:15" s="87" customFormat="1">
      <c r="J54" s="94"/>
      <c r="K54" s="94"/>
      <c r="L54" s="94"/>
      <c r="M54" s="94"/>
      <c r="N54" s="94"/>
      <c r="O54" s="94"/>
    </row>
    <row r="55" spans="2:15" s="87" customFormat="1">
      <c r="J55" s="94"/>
      <c r="K55" s="94"/>
      <c r="L55" s="94"/>
      <c r="M55" s="94"/>
      <c r="N55" s="94"/>
      <c r="O55" s="94"/>
    </row>
    <row r="56" spans="2:15" s="87" customFormat="1">
      <c r="J56" s="94"/>
      <c r="K56" s="94"/>
      <c r="L56" s="94"/>
      <c r="M56" s="94"/>
      <c r="N56" s="94"/>
      <c r="O56" s="94"/>
    </row>
    <row r="57" spans="2:15" s="87" customFormat="1">
      <c r="J57" s="94"/>
      <c r="K57" s="94"/>
      <c r="L57" s="94"/>
      <c r="M57" s="94"/>
      <c r="N57" s="94"/>
      <c r="O57" s="94"/>
    </row>
    <row r="58" spans="2:15" s="87" customFormat="1">
      <c r="J58" s="94"/>
      <c r="K58" s="94"/>
      <c r="L58" s="94"/>
      <c r="M58" s="94"/>
      <c r="N58" s="94"/>
      <c r="O58" s="94"/>
    </row>
    <row r="59" spans="2:15" s="87" customFormat="1">
      <c r="J59" s="94"/>
      <c r="K59" s="94"/>
      <c r="L59" s="94"/>
      <c r="M59" s="94"/>
      <c r="N59" s="94"/>
      <c r="O59" s="94"/>
    </row>
    <row r="60" spans="2:15" s="87" customFormat="1">
      <c r="J60" s="94"/>
      <c r="K60" s="94"/>
      <c r="L60" s="94"/>
      <c r="M60" s="94"/>
      <c r="N60" s="94"/>
      <c r="O60" s="94"/>
    </row>
    <row r="61" spans="2:15" s="87" customFormat="1">
      <c r="J61" s="94"/>
      <c r="K61" s="94"/>
      <c r="L61" s="94"/>
      <c r="M61" s="94"/>
      <c r="N61" s="94"/>
      <c r="O61" s="94"/>
    </row>
    <row r="62" spans="2:15" s="87" customFormat="1">
      <c r="J62" s="94"/>
      <c r="K62" s="94"/>
      <c r="L62" s="94"/>
      <c r="M62" s="94"/>
      <c r="N62" s="94"/>
      <c r="O62" s="94"/>
    </row>
    <row r="63" spans="2:15" s="87" customFormat="1">
      <c r="J63" s="94"/>
      <c r="K63" s="94"/>
      <c r="L63" s="94"/>
      <c r="M63" s="94"/>
      <c r="N63" s="94"/>
      <c r="O63" s="94"/>
    </row>
    <row r="64" spans="2:15" s="87" customFormat="1">
      <c r="B64" s="94"/>
      <c r="C64" s="94"/>
      <c r="D64" s="130"/>
      <c r="I64" s="93"/>
      <c r="J64" s="94"/>
      <c r="K64" s="94"/>
      <c r="L64" s="94"/>
      <c r="M64" s="94"/>
      <c r="N64" s="94"/>
      <c r="O64" s="94"/>
    </row>
    <row r="65" spans="2:15" s="87" customFormat="1">
      <c r="B65" s="94"/>
      <c r="C65" s="94"/>
      <c r="D65" s="130"/>
      <c r="I65" s="93"/>
      <c r="J65" s="94"/>
      <c r="K65" s="94"/>
      <c r="L65" s="94"/>
      <c r="M65" s="94"/>
      <c r="N65" s="94"/>
      <c r="O65" s="94"/>
    </row>
    <row r="66" spans="2:15" s="87" customFormat="1">
      <c r="B66" s="94"/>
      <c r="C66" s="94"/>
      <c r="D66" s="130"/>
      <c r="I66" s="93"/>
      <c r="J66" s="94"/>
      <c r="K66" s="94"/>
      <c r="L66" s="94"/>
      <c r="M66" s="94"/>
      <c r="N66" s="94"/>
      <c r="O66" s="94"/>
    </row>
    <row r="67" spans="2:15" s="87" customFormat="1">
      <c r="B67" s="94"/>
      <c r="C67" s="94"/>
      <c r="D67" s="130"/>
      <c r="I67" s="93"/>
      <c r="J67" s="94"/>
      <c r="K67" s="94"/>
      <c r="L67" s="94"/>
      <c r="M67" s="94"/>
      <c r="N67" s="94"/>
      <c r="O67" s="94"/>
    </row>
    <row r="68" spans="2:15" s="87" customFormat="1">
      <c r="B68" s="94"/>
      <c r="C68" s="94"/>
      <c r="D68" s="130"/>
      <c r="I68" s="93"/>
      <c r="J68" s="94"/>
      <c r="K68" s="94"/>
      <c r="L68" s="94"/>
      <c r="M68" s="94"/>
      <c r="N68" s="94"/>
      <c r="O68" s="94"/>
    </row>
    <row r="69" spans="2:15" s="87" customFormat="1">
      <c r="B69" s="94"/>
      <c r="C69" s="94"/>
      <c r="D69" s="130"/>
      <c r="I69" s="93"/>
      <c r="J69" s="94"/>
      <c r="K69" s="94"/>
      <c r="L69" s="94"/>
      <c r="M69" s="94"/>
      <c r="N69" s="94"/>
      <c r="O69" s="94"/>
    </row>
    <row r="70" spans="2:15" s="87" customFormat="1">
      <c r="B70" s="94"/>
      <c r="C70" s="94"/>
      <c r="D70" s="130"/>
      <c r="I70" s="93"/>
      <c r="J70" s="94"/>
      <c r="K70" s="94"/>
      <c r="L70" s="94"/>
      <c r="M70" s="94"/>
      <c r="N70" s="94"/>
      <c r="O70" s="94"/>
    </row>
    <row r="71" spans="2:15" s="87" customFormat="1">
      <c r="B71" s="94"/>
      <c r="C71" s="94"/>
      <c r="D71" s="130"/>
      <c r="I71" s="93"/>
      <c r="J71" s="94"/>
      <c r="K71" s="94"/>
      <c r="L71" s="94"/>
      <c r="M71" s="94"/>
      <c r="N71" s="94"/>
      <c r="O71" s="94"/>
    </row>
    <row r="72" spans="2:15" s="87" customFormat="1">
      <c r="B72" s="94"/>
      <c r="C72" s="94"/>
      <c r="D72" s="130"/>
      <c r="I72" s="93"/>
      <c r="J72" s="94"/>
      <c r="K72" s="94"/>
      <c r="L72" s="94"/>
      <c r="M72" s="94"/>
      <c r="N72" s="94"/>
      <c r="O72" s="94"/>
    </row>
    <row r="73" spans="2:15" s="87" customFormat="1">
      <c r="B73" s="94"/>
      <c r="C73" s="94"/>
      <c r="D73" s="130"/>
      <c r="I73" s="93"/>
      <c r="J73" s="94"/>
      <c r="K73" s="94"/>
      <c r="L73" s="94"/>
      <c r="M73" s="94"/>
      <c r="N73" s="94"/>
      <c r="O73" s="94"/>
    </row>
    <row r="74" spans="2:15" s="87" customFormat="1">
      <c r="B74" s="94"/>
      <c r="C74" s="94"/>
      <c r="D74" s="130"/>
      <c r="I74" s="93"/>
      <c r="J74" s="94"/>
      <c r="K74" s="94"/>
      <c r="L74" s="94"/>
      <c r="M74" s="94"/>
      <c r="N74" s="94"/>
      <c r="O74" s="94"/>
    </row>
    <row r="75" spans="2:15" s="87" customFormat="1">
      <c r="B75" s="94"/>
      <c r="C75" s="94"/>
      <c r="D75" s="130"/>
      <c r="I75" s="93"/>
      <c r="J75" s="94"/>
      <c r="K75" s="94"/>
      <c r="L75" s="94"/>
      <c r="M75" s="94"/>
      <c r="N75" s="94"/>
      <c r="O75" s="94"/>
    </row>
    <row r="76" spans="2:15" s="87" customFormat="1">
      <c r="B76" s="94"/>
      <c r="C76" s="94"/>
      <c r="D76" s="130"/>
      <c r="I76" s="93"/>
      <c r="J76" s="94"/>
      <c r="K76" s="94"/>
      <c r="L76" s="94"/>
      <c r="M76" s="94"/>
      <c r="N76" s="94"/>
      <c r="O76" s="94"/>
    </row>
    <row r="77" spans="2:15" s="87" customFormat="1">
      <c r="B77" s="94"/>
      <c r="C77" s="94"/>
      <c r="D77" s="130"/>
      <c r="I77" s="93"/>
      <c r="J77" s="94"/>
      <c r="K77" s="94"/>
      <c r="L77" s="94"/>
      <c r="M77" s="94"/>
      <c r="N77" s="94"/>
      <c r="O77" s="94"/>
    </row>
    <row r="78" spans="2:15" s="87" customFormat="1">
      <c r="B78" s="94"/>
      <c r="C78" s="94"/>
      <c r="D78" s="130"/>
      <c r="I78" s="93"/>
      <c r="J78" s="94"/>
      <c r="K78" s="94"/>
      <c r="L78" s="94"/>
      <c r="M78" s="94"/>
      <c r="N78" s="94"/>
      <c r="O78" s="94"/>
    </row>
    <row r="79" spans="2:15" s="87" customFormat="1">
      <c r="B79" s="94"/>
      <c r="C79" s="94"/>
      <c r="D79" s="130"/>
      <c r="I79" s="93"/>
      <c r="J79" s="94"/>
      <c r="K79" s="94"/>
      <c r="L79" s="94"/>
      <c r="M79" s="94"/>
      <c r="N79" s="94"/>
      <c r="O79" s="94"/>
    </row>
    <row r="80" spans="2:15" s="87" customFormat="1">
      <c r="B80" s="94"/>
      <c r="C80" s="94"/>
      <c r="D80" s="130"/>
      <c r="I80" s="93"/>
      <c r="J80" s="94"/>
      <c r="K80" s="94"/>
      <c r="L80" s="94"/>
      <c r="M80" s="94"/>
      <c r="N80" s="94"/>
      <c r="O80" s="94"/>
    </row>
    <row r="81" spans="2:15" s="87" customFormat="1">
      <c r="B81" s="94"/>
      <c r="C81" s="94"/>
      <c r="D81" s="130"/>
      <c r="I81" s="93"/>
      <c r="J81" s="94"/>
      <c r="K81" s="94"/>
      <c r="L81" s="94"/>
      <c r="M81" s="94"/>
      <c r="N81" s="94"/>
      <c r="O81" s="94"/>
    </row>
    <row r="82" spans="2:15" s="87" customFormat="1">
      <c r="B82" s="94"/>
      <c r="C82" s="94"/>
      <c r="D82" s="130"/>
      <c r="I82" s="93"/>
      <c r="J82" s="94"/>
      <c r="K82" s="94"/>
      <c r="L82" s="94"/>
      <c r="M82" s="94"/>
      <c r="N82" s="94"/>
      <c r="O82" s="94"/>
    </row>
    <row r="83" spans="2:15" s="87" customFormat="1">
      <c r="B83" s="94"/>
      <c r="C83" s="94"/>
      <c r="D83" s="130"/>
      <c r="I83" s="93"/>
      <c r="J83" s="94"/>
      <c r="K83" s="94"/>
      <c r="L83" s="94"/>
      <c r="M83" s="94"/>
      <c r="N83" s="94"/>
      <c r="O83" s="94"/>
    </row>
    <row r="84" spans="2:15" s="87" customFormat="1">
      <c r="B84" s="94"/>
      <c r="C84" s="94"/>
      <c r="D84" s="130"/>
      <c r="I84" s="93"/>
      <c r="J84" s="94"/>
      <c r="K84" s="94"/>
      <c r="L84" s="94"/>
      <c r="M84" s="94"/>
      <c r="N84" s="94"/>
      <c r="O84" s="94"/>
    </row>
    <row r="85" spans="2:15" s="87" customFormat="1">
      <c r="B85" s="94"/>
      <c r="C85" s="94"/>
      <c r="D85" s="130"/>
      <c r="I85" s="93"/>
      <c r="J85" s="94"/>
      <c r="K85" s="94"/>
      <c r="L85" s="94"/>
      <c r="M85" s="94"/>
      <c r="N85" s="94"/>
      <c r="O85" s="94"/>
    </row>
    <row r="86" spans="2:15" s="87" customFormat="1">
      <c r="B86" s="94"/>
      <c r="C86" s="94"/>
      <c r="D86" s="130"/>
      <c r="I86" s="93"/>
      <c r="J86" s="94"/>
      <c r="K86" s="94"/>
      <c r="L86" s="94"/>
      <c r="M86" s="94"/>
      <c r="N86" s="94"/>
      <c r="O86" s="94"/>
    </row>
    <row r="87" spans="2:15" s="87" customFormat="1">
      <c r="B87" s="94"/>
      <c r="C87" s="94"/>
      <c r="D87" s="130"/>
      <c r="I87" s="93"/>
      <c r="J87" s="94"/>
      <c r="K87" s="94"/>
      <c r="L87" s="94"/>
      <c r="M87" s="94"/>
      <c r="N87" s="94"/>
      <c r="O87" s="94"/>
    </row>
    <row r="88" spans="2:15" s="87" customFormat="1">
      <c r="B88" s="94"/>
      <c r="C88" s="94"/>
      <c r="D88" s="130"/>
      <c r="I88" s="93"/>
      <c r="J88" s="94"/>
      <c r="K88" s="94"/>
      <c r="L88" s="94"/>
      <c r="M88" s="94"/>
      <c r="N88" s="94"/>
      <c r="O88" s="94"/>
    </row>
    <row r="89" spans="2:15" s="87" customFormat="1">
      <c r="B89" s="94"/>
      <c r="C89" s="94"/>
      <c r="D89" s="130"/>
      <c r="I89" s="93"/>
      <c r="J89" s="94"/>
      <c r="K89" s="94"/>
      <c r="L89" s="94"/>
      <c r="M89" s="94"/>
      <c r="N89" s="94"/>
      <c r="O89" s="94"/>
    </row>
    <row r="90" spans="2:15" s="87" customFormat="1">
      <c r="B90" s="94"/>
      <c r="C90" s="94"/>
      <c r="D90" s="130"/>
      <c r="I90" s="93"/>
      <c r="J90" s="94"/>
      <c r="K90" s="94"/>
      <c r="L90" s="94"/>
      <c r="M90" s="94"/>
      <c r="N90" s="94"/>
      <c r="O90" s="94"/>
    </row>
    <row r="91" spans="2:15" s="87" customFormat="1">
      <c r="B91" s="94"/>
      <c r="C91" s="94"/>
      <c r="D91" s="130"/>
      <c r="I91" s="93"/>
      <c r="J91" s="94"/>
      <c r="K91" s="94"/>
      <c r="L91" s="94"/>
      <c r="M91" s="94"/>
      <c r="N91" s="94"/>
      <c r="O91" s="94"/>
    </row>
    <row r="92" spans="2:15" s="87" customFormat="1">
      <c r="B92" s="94"/>
      <c r="C92" s="94"/>
      <c r="D92" s="130"/>
      <c r="I92" s="93"/>
      <c r="J92" s="94"/>
      <c r="K92" s="94"/>
      <c r="L92" s="94"/>
      <c r="M92" s="94"/>
      <c r="N92" s="94"/>
      <c r="O92" s="94"/>
    </row>
    <row r="93" spans="2:15" s="87" customFormat="1">
      <c r="B93" s="94"/>
      <c r="C93" s="94"/>
      <c r="D93" s="130"/>
      <c r="I93" s="93"/>
      <c r="J93" s="94"/>
      <c r="K93" s="94"/>
      <c r="L93" s="94"/>
      <c r="M93" s="94"/>
      <c r="N93" s="94"/>
      <c r="O93" s="94"/>
    </row>
    <row r="94" spans="2:15" s="87" customFormat="1">
      <c r="B94" s="94"/>
      <c r="C94" s="94"/>
      <c r="D94" s="130"/>
      <c r="I94" s="93"/>
      <c r="J94" s="94"/>
      <c r="K94" s="94"/>
      <c r="L94" s="94"/>
      <c r="M94" s="94"/>
      <c r="N94" s="94"/>
      <c r="O94" s="94"/>
    </row>
    <row r="95" spans="2:15" s="87" customFormat="1">
      <c r="B95" s="94"/>
      <c r="C95" s="94"/>
      <c r="D95" s="130"/>
      <c r="I95" s="93"/>
      <c r="J95" s="94"/>
      <c r="K95" s="94"/>
      <c r="L95" s="94"/>
      <c r="M95" s="94"/>
      <c r="N95" s="94"/>
      <c r="O95" s="94"/>
    </row>
    <row r="96" spans="2:15" s="87" customFormat="1">
      <c r="B96" s="94"/>
      <c r="C96" s="94"/>
      <c r="D96" s="130"/>
      <c r="I96" s="93"/>
      <c r="J96" s="94"/>
      <c r="K96" s="94"/>
      <c r="L96" s="94"/>
      <c r="M96" s="94"/>
      <c r="N96" s="94"/>
      <c r="O96" s="94"/>
    </row>
    <row r="97" spans="2:15" s="87" customFormat="1">
      <c r="B97" s="94"/>
      <c r="C97" s="94"/>
      <c r="D97" s="130"/>
      <c r="I97" s="93"/>
      <c r="J97" s="94"/>
      <c r="K97" s="94"/>
      <c r="L97" s="94"/>
      <c r="M97" s="94"/>
      <c r="N97" s="94"/>
      <c r="O97" s="94"/>
    </row>
    <row r="98" spans="2:15" s="87" customFormat="1">
      <c r="B98" s="94"/>
      <c r="C98" s="94"/>
      <c r="D98" s="130"/>
      <c r="I98" s="93"/>
      <c r="J98" s="94"/>
      <c r="K98" s="94"/>
      <c r="L98" s="94"/>
      <c r="M98" s="94"/>
      <c r="N98" s="94"/>
      <c r="O98" s="94"/>
    </row>
    <row r="99" spans="2:15" s="87" customFormat="1">
      <c r="B99" s="94"/>
      <c r="C99" s="94"/>
      <c r="D99" s="130"/>
      <c r="I99" s="93"/>
      <c r="J99" s="94"/>
      <c r="K99" s="94"/>
      <c r="L99" s="94"/>
      <c r="M99" s="94"/>
      <c r="N99" s="94"/>
      <c r="O99" s="94"/>
    </row>
    <row r="100" spans="2:15" s="87" customFormat="1">
      <c r="B100" s="94"/>
      <c r="C100" s="94"/>
      <c r="D100" s="130"/>
      <c r="I100" s="93"/>
      <c r="J100" s="94"/>
      <c r="K100" s="94"/>
      <c r="L100" s="94"/>
      <c r="M100" s="94"/>
      <c r="N100" s="94"/>
      <c r="O100" s="94"/>
    </row>
    <row r="101" spans="2:15" s="87" customFormat="1">
      <c r="B101" s="94"/>
      <c r="C101" s="94"/>
      <c r="D101" s="130"/>
      <c r="I101" s="93"/>
      <c r="J101" s="94"/>
      <c r="K101" s="94"/>
      <c r="L101" s="94"/>
      <c r="M101" s="94"/>
      <c r="N101" s="94"/>
      <c r="O101" s="94"/>
    </row>
    <row r="102" spans="2:15" s="87" customFormat="1">
      <c r="B102" s="94"/>
      <c r="C102" s="94"/>
      <c r="D102" s="130"/>
      <c r="I102" s="93"/>
      <c r="J102" s="94"/>
      <c r="K102" s="94"/>
      <c r="L102" s="94"/>
      <c r="M102" s="94"/>
      <c r="N102" s="94"/>
      <c r="O102" s="94"/>
    </row>
    <row r="103" spans="2:15" s="87" customFormat="1">
      <c r="B103" s="94"/>
      <c r="C103" s="94"/>
      <c r="D103" s="130"/>
      <c r="I103" s="93"/>
      <c r="J103" s="94"/>
      <c r="K103" s="94"/>
      <c r="L103" s="94"/>
      <c r="M103" s="94"/>
      <c r="N103" s="94"/>
      <c r="O103" s="94"/>
    </row>
    <row r="104" spans="2:15" s="87" customFormat="1">
      <c r="B104" s="94"/>
      <c r="C104" s="94"/>
      <c r="D104" s="130"/>
      <c r="I104" s="93"/>
      <c r="J104" s="94"/>
      <c r="K104" s="94"/>
      <c r="L104" s="94"/>
      <c r="M104" s="94"/>
      <c r="N104" s="94"/>
      <c r="O104" s="94"/>
    </row>
    <row r="105" spans="2:15" s="87" customFormat="1">
      <c r="B105" s="94"/>
      <c r="C105" s="94"/>
      <c r="D105" s="130"/>
      <c r="I105" s="93"/>
      <c r="J105" s="94"/>
      <c r="K105" s="94"/>
      <c r="L105" s="94"/>
      <c r="M105" s="94"/>
      <c r="N105" s="94"/>
      <c r="O105" s="94"/>
    </row>
    <row r="106" spans="2:15" s="87" customFormat="1">
      <c r="B106" s="94"/>
      <c r="C106" s="94"/>
      <c r="D106" s="130"/>
      <c r="I106" s="93"/>
      <c r="J106" s="94"/>
      <c r="K106" s="94"/>
      <c r="L106" s="94"/>
      <c r="M106" s="94"/>
      <c r="N106" s="94"/>
      <c r="O106" s="94"/>
    </row>
    <row r="107" spans="2:15" s="87" customFormat="1">
      <c r="B107" s="94"/>
      <c r="C107" s="94"/>
      <c r="D107" s="130"/>
      <c r="I107" s="93"/>
      <c r="J107" s="94"/>
      <c r="K107" s="94"/>
      <c r="L107" s="94"/>
      <c r="M107" s="94"/>
      <c r="N107" s="94"/>
      <c r="O107" s="94"/>
    </row>
    <row r="108" spans="2:15" s="87" customFormat="1">
      <c r="B108" s="94"/>
      <c r="C108" s="94"/>
      <c r="D108" s="130"/>
      <c r="I108" s="93"/>
      <c r="J108" s="94"/>
      <c r="K108" s="94"/>
      <c r="L108" s="94"/>
      <c r="M108" s="94"/>
      <c r="N108" s="94"/>
      <c r="O108" s="94"/>
    </row>
    <row r="109" spans="2:15" s="87" customFormat="1">
      <c r="B109" s="94"/>
      <c r="C109" s="94"/>
      <c r="D109" s="130"/>
      <c r="I109" s="93"/>
      <c r="J109" s="94"/>
      <c r="K109" s="94"/>
      <c r="L109" s="94"/>
      <c r="M109" s="94"/>
      <c r="N109" s="94"/>
      <c r="O109" s="94"/>
    </row>
    <row r="110" spans="2:15" s="87" customFormat="1">
      <c r="B110" s="94"/>
      <c r="C110" s="94"/>
      <c r="D110" s="130"/>
      <c r="I110" s="93"/>
      <c r="J110" s="94"/>
      <c r="K110" s="94"/>
      <c r="L110" s="94"/>
      <c r="M110" s="94"/>
      <c r="N110" s="94"/>
      <c r="O110" s="94"/>
    </row>
    <row r="111" spans="2:15" s="87" customFormat="1">
      <c r="B111" s="94"/>
      <c r="C111" s="94"/>
      <c r="D111" s="130"/>
      <c r="I111" s="93"/>
      <c r="J111" s="94"/>
      <c r="K111" s="94"/>
      <c r="L111" s="94"/>
      <c r="M111" s="94"/>
      <c r="N111" s="94"/>
      <c r="O111" s="94"/>
    </row>
    <row r="112" spans="2:15" s="87" customFormat="1">
      <c r="B112" s="94"/>
      <c r="C112" s="94"/>
      <c r="D112" s="130"/>
      <c r="I112" s="93"/>
      <c r="J112" s="94"/>
      <c r="K112" s="94"/>
      <c r="L112" s="94"/>
      <c r="M112" s="94"/>
      <c r="N112" s="94"/>
      <c r="O112" s="94"/>
    </row>
    <row r="113" spans="2:15" s="87" customFormat="1">
      <c r="B113" s="94"/>
      <c r="C113" s="94"/>
      <c r="D113" s="130"/>
      <c r="I113" s="93"/>
      <c r="J113" s="94"/>
      <c r="K113" s="94"/>
      <c r="L113" s="94"/>
      <c r="M113" s="94"/>
      <c r="N113" s="94"/>
      <c r="O113" s="94"/>
    </row>
    <row r="114" spans="2:15" s="87" customFormat="1">
      <c r="B114" s="94"/>
      <c r="C114" s="94"/>
      <c r="D114" s="130"/>
      <c r="I114" s="93"/>
      <c r="J114" s="94"/>
      <c r="K114" s="94"/>
      <c r="L114" s="94"/>
      <c r="M114" s="94"/>
      <c r="N114" s="94"/>
      <c r="O114" s="94"/>
    </row>
    <row r="115" spans="2:15" s="87" customFormat="1">
      <c r="B115" s="94"/>
      <c r="C115" s="94"/>
      <c r="D115" s="130"/>
      <c r="I115" s="93"/>
      <c r="J115" s="94"/>
      <c r="K115" s="94"/>
      <c r="L115" s="94"/>
      <c r="M115" s="94"/>
      <c r="N115" s="94"/>
      <c r="O115" s="94"/>
    </row>
    <row r="116" spans="2:15" s="87" customFormat="1">
      <c r="B116" s="94"/>
      <c r="C116" s="94"/>
      <c r="D116" s="130"/>
      <c r="I116" s="93"/>
      <c r="J116" s="94"/>
      <c r="K116" s="94"/>
      <c r="L116" s="94"/>
      <c r="M116" s="94"/>
      <c r="N116" s="94"/>
      <c r="O116" s="94"/>
    </row>
    <row r="117" spans="2:15" s="87" customFormat="1">
      <c r="B117" s="94"/>
      <c r="C117" s="94"/>
      <c r="D117" s="130"/>
      <c r="I117" s="93"/>
      <c r="J117" s="94"/>
      <c r="K117" s="94"/>
      <c r="L117" s="94"/>
      <c r="M117" s="94"/>
      <c r="N117" s="94"/>
      <c r="O117" s="94"/>
    </row>
    <row r="118" spans="2:15" s="87" customFormat="1">
      <c r="B118" s="94"/>
      <c r="C118" s="94"/>
      <c r="D118" s="130"/>
      <c r="I118" s="93"/>
      <c r="J118" s="94"/>
      <c r="K118" s="94"/>
      <c r="L118" s="94"/>
      <c r="M118" s="94"/>
      <c r="N118" s="94"/>
      <c r="O118" s="94"/>
    </row>
    <row r="119" spans="2:15" s="87" customFormat="1">
      <c r="B119" s="94"/>
      <c r="C119" s="94"/>
      <c r="D119" s="130"/>
      <c r="I119" s="93"/>
      <c r="J119" s="94"/>
      <c r="K119" s="94"/>
      <c r="L119" s="94"/>
      <c r="M119" s="94"/>
      <c r="N119" s="94"/>
      <c r="O119" s="94"/>
    </row>
    <row r="120" spans="2:15" s="87" customFormat="1">
      <c r="B120" s="94"/>
      <c r="C120" s="94"/>
      <c r="D120" s="130"/>
      <c r="I120" s="93"/>
      <c r="J120" s="94"/>
      <c r="K120" s="94"/>
      <c r="L120" s="94"/>
      <c r="M120" s="94"/>
      <c r="N120" s="94"/>
      <c r="O120" s="94"/>
    </row>
    <row r="121" spans="2:15" s="87" customFormat="1">
      <c r="B121" s="94"/>
      <c r="C121" s="94"/>
      <c r="D121" s="130"/>
      <c r="I121" s="93"/>
      <c r="J121" s="94"/>
      <c r="K121" s="94"/>
      <c r="L121" s="94"/>
      <c r="M121" s="94"/>
      <c r="N121" s="94"/>
      <c r="O121" s="94"/>
    </row>
    <row r="122" spans="2:15" s="87" customFormat="1">
      <c r="B122" s="94"/>
      <c r="C122" s="94"/>
      <c r="D122" s="130"/>
      <c r="I122" s="93"/>
      <c r="J122" s="94"/>
      <c r="K122" s="94"/>
      <c r="L122" s="94"/>
      <c r="M122" s="94"/>
      <c r="N122" s="94"/>
      <c r="O122" s="94"/>
    </row>
    <row r="123" spans="2:15" s="87" customFormat="1">
      <c r="B123" s="94"/>
      <c r="C123" s="94"/>
      <c r="D123" s="130"/>
      <c r="I123" s="93"/>
      <c r="J123" s="94"/>
      <c r="K123" s="94"/>
      <c r="L123" s="94"/>
      <c r="M123" s="94"/>
      <c r="N123" s="94"/>
      <c r="O123" s="94"/>
    </row>
    <row r="124" spans="2:15" s="87" customFormat="1">
      <c r="B124" s="94"/>
      <c r="C124" s="94"/>
      <c r="D124" s="130"/>
      <c r="I124" s="93"/>
      <c r="J124" s="94"/>
      <c r="K124" s="94"/>
      <c r="L124" s="94"/>
      <c r="M124" s="94"/>
      <c r="N124" s="94"/>
      <c r="O124" s="94"/>
    </row>
    <row r="125" spans="2:15" s="87" customFormat="1">
      <c r="B125" s="94"/>
      <c r="C125" s="94"/>
      <c r="D125" s="130"/>
      <c r="I125" s="93"/>
      <c r="J125" s="94"/>
      <c r="K125" s="94"/>
      <c r="L125" s="94"/>
      <c r="M125" s="94"/>
      <c r="N125" s="94"/>
      <c r="O125" s="94"/>
    </row>
    <row r="126" spans="2:15" s="87" customFormat="1">
      <c r="B126" s="94"/>
      <c r="C126" s="94"/>
      <c r="D126" s="130"/>
      <c r="I126" s="93"/>
      <c r="J126" s="94"/>
      <c r="K126" s="94"/>
      <c r="L126" s="94"/>
      <c r="M126" s="94"/>
      <c r="N126" s="94"/>
      <c r="O126" s="94"/>
    </row>
    <row r="127" spans="2:15" s="87" customFormat="1">
      <c r="B127" s="94"/>
      <c r="C127" s="94"/>
      <c r="D127" s="130"/>
      <c r="I127" s="93"/>
      <c r="J127" s="94"/>
      <c r="K127" s="94"/>
      <c r="L127" s="94"/>
      <c r="M127" s="94"/>
      <c r="N127" s="94"/>
      <c r="O127" s="94"/>
    </row>
    <row r="128" spans="2:15" s="87" customFormat="1">
      <c r="B128" s="94"/>
      <c r="C128" s="94"/>
      <c r="D128" s="130"/>
      <c r="I128" s="93"/>
      <c r="J128" s="94"/>
      <c r="K128" s="94"/>
      <c r="L128" s="94"/>
      <c r="M128" s="94"/>
      <c r="N128" s="94"/>
      <c r="O128" s="94"/>
    </row>
    <row r="129" spans="2:15" s="87" customFormat="1">
      <c r="B129" s="94"/>
      <c r="C129" s="94"/>
      <c r="D129" s="130"/>
      <c r="I129" s="93"/>
      <c r="J129" s="94"/>
      <c r="K129" s="94"/>
      <c r="L129" s="94"/>
      <c r="M129" s="94"/>
      <c r="N129" s="94"/>
      <c r="O129" s="94"/>
    </row>
    <row r="130" spans="2:15" s="87" customFormat="1">
      <c r="B130" s="94"/>
      <c r="C130" s="94"/>
      <c r="D130" s="130"/>
      <c r="I130" s="93"/>
      <c r="J130" s="94"/>
      <c r="K130" s="94"/>
      <c r="L130" s="94"/>
      <c r="M130" s="94"/>
      <c r="N130" s="94"/>
      <c r="O130" s="94"/>
    </row>
    <row r="131" spans="2:15" s="87" customFormat="1">
      <c r="B131" s="94"/>
      <c r="C131" s="94"/>
      <c r="D131" s="130"/>
      <c r="I131" s="93"/>
      <c r="J131" s="94"/>
      <c r="K131" s="94"/>
      <c r="L131" s="94"/>
      <c r="M131" s="94"/>
      <c r="N131" s="94"/>
      <c r="O131" s="94"/>
    </row>
    <row r="132" spans="2:15" s="87" customFormat="1">
      <c r="B132" s="94"/>
      <c r="C132" s="94"/>
      <c r="D132" s="130"/>
      <c r="I132" s="93"/>
      <c r="J132" s="94"/>
      <c r="K132" s="94"/>
      <c r="L132" s="94"/>
      <c r="M132" s="94"/>
      <c r="N132" s="94"/>
      <c r="O132" s="94"/>
    </row>
    <row r="133" spans="2:15" s="87" customFormat="1">
      <c r="B133" s="94"/>
      <c r="C133" s="94"/>
      <c r="D133" s="130"/>
      <c r="I133" s="93"/>
      <c r="J133" s="94"/>
      <c r="K133" s="94"/>
      <c r="L133" s="94"/>
      <c r="M133" s="94"/>
      <c r="N133" s="94"/>
      <c r="O133" s="94"/>
    </row>
    <row r="134" spans="2:15" s="87" customFormat="1">
      <c r="B134" s="94"/>
      <c r="C134" s="94"/>
      <c r="D134" s="130"/>
      <c r="I134" s="93"/>
      <c r="J134" s="94"/>
      <c r="K134" s="94"/>
      <c r="L134" s="94"/>
      <c r="M134" s="94"/>
      <c r="N134" s="94"/>
      <c r="O134" s="94"/>
    </row>
    <row r="135" spans="2:15" s="87" customFormat="1">
      <c r="B135" s="94"/>
      <c r="C135" s="94"/>
      <c r="D135" s="130"/>
      <c r="I135" s="93"/>
      <c r="J135" s="94"/>
      <c r="K135" s="94"/>
      <c r="L135" s="94"/>
      <c r="M135" s="94"/>
      <c r="N135" s="94"/>
      <c r="O135" s="94"/>
    </row>
    <row r="136" spans="2:15" s="87" customFormat="1">
      <c r="B136" s="94"/>
      <c r="C136" s="94"/>
      <c r="D136" s="130"/>
      <c r="I136" s="93"/>
      <c r="J136" s="94"/>
      <c r="K136" s="94"/>
      <c r="L136" s="94"/>
      <c r="M136" s="94"/>
      <c r="N136" s="94"/>
      <c r="O136" s="94"/>
    </row>
    <row r="137" spans="2:15" s="87" customFormat="1">
      <c r="B137" s="94"/>
      <c r="C137" s="94"/>
      <c r="D137" s="130"/>
      <c r="I137" s="93"/>
      <c r="J137" s="94"/>
      <c r="K137" s="94"/>
      <c r="L137" s="94"/>
      <c r="M137" s="94"/>
      <c r="N137" s="94"/>
      <c r="O137" s="94"/>
    </row>
    <row r="138" spans="2:15" s="87" customFormat="1">
      <c r="B138" s="94"/>
      <c r="C138" s="94"/>
      <c r="D138" s="130"/>
      <c r="I138" s="93"/>
      <c r="J138" s="94"/>
      <c r="K138" s="94"/>
      <c r="L138" s="94"/>
      <c r="M138" s="94"/>
      <c r="N138" s="94"/>
      <c r="O138" s="94"/>
    </row>
    <row r="139" spans="2:15" s="87" customFormat="1">
      <c r="B139" s="94"/>
      <c r="C139" s="94"/>
      <c r="D139" s="130"/>
      <c r="I139" s="93"/>
      <c r="J139" s="94"/>
      <c r="K139" s="94"/>
      <c r="L139" s="94"/>
      <c r="M139" s="94"/>
      <c r="N139" s="94"/>
      <c r="O139" s="94"/>
    </row>
    <row r="140" spans="2:15" s="87" customFormat="1">
      <c r="B140" s="94"/>
      <c r="C140" s="94"/>
      <c r="D140" s="130"/>
      <c r="I140" s="93"/>
      <c r="J140" s="94"/>
      <c r="K140" s="94"/>
      <c r="L140" s="94"/>
      <c r="M140" s="94"/>
      <c r="N140" s="94"/>
      <c r="O140" s="94"/>
    </row>
    <row r="141" spans="2:15" s="87" customFormat="1">
      <c r="B141" s="94"/>
      <c r="C141" s="94"/>
      <c r="D141" s="130"/>
      <c r="I141" s="93"/>
      <c r="J141" s="94"/>
      <c r="K141" s="94"/>
      <c r="L141" s="94"/>
      <c r="M141" s="94"/>
      <c r="N141" s="94"/>
      <c r="O141" s="94"/>
    </row>
    <row r="142" spans="2:15" s="87" customFormat="1">
      <c r="B142" s="94"/>
      <c r="C142" s="94"/>
      <c r="D142" s="130"/>
      <c r="I142" s="93"/>
      <c r="J142" s="94"/>
      <c r="K142" s="94"/>
      <c r="L142" s="94"/>
      <c r="M142" s="94"/>
      <c r="N142" s="94"/>
      <c r="O142" s="94"/>
    </row>
    <row r="143" spans="2:15" s="87" customFormat="1">
      <c r="B143" s="94"/>
      <c r="C143" s="94"/>
      <c r="D143" s="130"/>
      <c r="I143" s="93"/>
      <c r="J143" s="94"/>
      <c r="K143" s="94"/>
      <c r="L143" s="94"/>
      <c r="M143" s="94"/>
      <c r="N143" s="94"/>
      <c r="O143" s="94"/>
    </row>
    <row r="144" spans="2:15" s="87" customFormat="1">
      <c r="B144" s="94"/>
      <c r="C144" s="94"/>
      <c r="D144" s="130"/>
      <c r="I144" s="93"/>
      <c r="J144" s="94"/>
      <c r="K144" s="94"/>
      <c r="L144" s="94"/>
      <c r="M144" s="94"/>
      <c r="N144" s="94"/>
      <c r="O144" s="94"/>
    </row>
    <row r="145" spans="2:15" s="87" customFormat="1">
      <c r="B145" s="94"/>
      <c r="C145" s="94"/>
      <c r="D145" s="130"/>
      <c r="I145" s="93"/>
      <c r="J145" s="94"/>
      <c r="K145" s="94"/>
      <c r="L145" s="94"/>
      <c r="M145" s="94"/>
      <c r="N145" s="94"/>
      <c r="O145" s="94"/>
    </row>
    <row r="146" spans="2:15" s="87" customFormat="1">
      <c r="B146" s="94"/>
      <c r="C146" s="94"/>
      <c r="D146" s="130"/>
      <c r="I146" s="93"/>
      <c r="J146" s="94"/>
      <c r="K146" s="94"/>
      <c r="L146" s="94"/>
      <c r="M146" s="94"/>
      <c r="N146" s="94"/>
      <c r="O146" s="94"/>
    </row>
    <row r="147" spans="2:15" s="87" customFormat="1">
      <c r="B147" s="94"/>
      <c r="C147" s="94"/>
      <c r="D147" s="130"/>
      <c r="I147" s="93"/>
      <c r="J147" s="94"/>
      <c r="K147" s="94"/>
      <c r="L147" s="94"/>
      <c r="M147" s="94"/>
      <c r="N147" s="94"/>
      <c r="O147" s="94"/>
    </row>
    <row r="148" spans="2:15" s="87" customFormat="1">
      <c r="B148" s="94"/>
      <c r="C148" s="94"/>
      <c r="D148" s="130"/>
      <c r="I148" s="93"/>
      <c r="J148" s="94"/>
      <c r="K148" s="94"/>
      <c r="L148" s="94"/>
      <c r="M148" s="94"/>
      <c r="N148" s="94"/>
      <c r="O148" s="94"/>
    </row>
    <row r="149" spans="2:15" s="87" customFormat="1">
      <c r="B149" s="94"/>
      <c r="C149" s="94"/>
      <c r="D149" s="130"/>
      <c r="I149" s="93"/>
      <c r="J149" s="94"/>
      <c r="K149" s="94"/>
      <c r="L149" s="94"/>
      <c r="M149" s="94"/>
      <c r="N149" s="94"/>
      <c r="O149" s="94"/>
    </row>
    <row r="150" spans="2:15" s="87" customFormat="1">
      <c r="B150" s="94"/>
      <c r="C150" s="94"/>
      <c r="D150" s="130"/>
      <c r="I150" s="93"/>
      <c r="J150" s="94"/>
      <c r="K150" s="94"/>
      <c r="L150" s="94"/>
      <c r="M150" s="94"/>
      <c r="N150" s="94"/>
      <c r="O150" s="94"/>
    </row>
    <row r="151" spans="2:15" s="87" customFormat="1">
      <c r="B151" s="94"/>
      <c r="C151" s="94"/>
      <c r="D151" s="130"/>
      <c r="I151" s="93"/>
      <c r="J151" s="94"/>
      <c r="K151" s="94"/>
      <c r="L151" s="94"/>
      <c r="M151" s="94"/>
      <c r="N151" s="94"/>
      <c r="O151" s="94"/>
    </row>
    <row r="152" spans="2:15" s="87" customFormat="1">
      <c r="B152" s="94"/>
      <c r="C152" s="94"/>
      <c r="D152" s="130"/>
      <c r="I152" s="93"/>
      <c r="J152" s="94"/>
      <c r="K152" s="94"/>
      <c r="L152" s="94"/>
      <c r="M152" s="94"/>
      <c r="N152" s="94"/>
      <c r="O152" s="94"/>
    </row>
    <row r="153" spans="2:15" s="87" customFormat="1">
      <c r="B153" s="94"/>
      <c r="C153" s="94"/>
      <c r="D153" s="130"/>
      <c r="I153" s="93"/>
      <c r="J153" s="94"/>
      <c r="K153" s="94"/>
      <c r="L153" s="94"/>
      <c r="M153" s="94"/>
      <c r="N153" s="94"/>
      <c r="O153" s="94"/>
    </row>
    <row r="154" spans="2:15" s="87" customFormat="1">
      <c r="B154" s="94"/>
      <c r="C154" s="94"/>
      <c r="D154" s="130"/>
      <c r="I154" s="93"/>
      <c r="J154" s="94"/>
      <c r="K154" s="94"/>
      <c r="L154" s="94"/>
      <c r="M154" s="94"/>
      <c r="N154" s="94"/>
      <c r="O154" s="94"/>
    </row>
    <row r="155" spans="2:15" s="87" customFormat="1">
      <c r="B155" s="94"/>
      <c r="C155" s="94"/>
      <c r="D155" s="130"/>
      <c r="I155" s="93"/>
      <c r="J155" s="94"/>
      <c r="K155" s="94"/>
      <c r="L155" s="94"/>
      <c r="M155" s="94"/>
      <c r="N155" s="94"/>
      <c r="O155" s="94"/>
    </row>
    <row r="156" spans="2:15" s="87" customFormat="1">
      <c r="B156" s="94"/>
      <c r="C156" s="94"/>
      <c r="D156" s="130"/>
      <c r="I156" s="93"/>
      <c r="J156" s="94"/>
      <c r="K156" s="94"/>
      <c r="L156" s="94"/>
      <c r="M156" s="94"/>
      <c r="N156" s="94"/>
      <c r="O156" s="94"/>
    </row>
    <row r="157" spans="2:15" s="87" customFormat="1">
      <c r="B157" s="94"/>
      <c r="C157" s="94"/>
      <c r="D157" s="130"/>
      <c r="I157" s="93"/>
      <c r="J157" s="94"/>
      <c r="K157" s="94"/>
      <c r="L157" s="94"/>
      <c r="M157" s="94"/>
      <c r="N157" s="94"/>
      <c r="O157" s="94"/>
    </row>
    <row r="158" spans="2:15" s="87" customFormat="1">
      <c r="B158" s="94"/>
      <c r="C158" s="94"/>
      <c r="D158" s="130"/>
      <c r="I158" s="93"/>
      <c r="J158" s="94"/>
      <c r="K158" s="94"/>
      <c r="L158" s="94"/>
      <c r="M158" s="94"/>
      <c r="N158" s="94"/>
      <c r="O158" s="94"/>
    </row>
    <row r="159" spans="2:15" s="87" customFormat="1">
      <c r="B159" s="94"/>
      <c r="C159" s="94"/>
      <c r="D159" s="130"/>
      <c r="I159" s="93"/>
      <c r="J159" s="94"/>
      <c r="K159" s="94"/>
      <c r="L159" s="94"/>
      <c r="M159" s="94"/>
      <c r="N159" s="94"/>
      <c r="O159" s="94"/>
    </row>
    <row r="160" spans="2:15" s="87" customFormat="1">
      <c r="B160" s="94"/>
      <c r="C160" s="94"/>
      <c r="D160" s="130"/>
      <c r="I160" s="93"/>
      <c r="J160" s="94"/>
      <c r="K160" s="94"/>
      <c r="L160" s="94"/>
      <c r="M160" s="94"/>
      <c r="N160" s="94"/>
      <c r="O160" s="94"/>
    </row>
    <row r="161" spans="2:15" s="87" customFormat="1">
      <c r="B161" s="94"/>
      <c r="C161" s="94"/>
      <c r="D161" s="130"/>
      <c r="I161" s="93"/>
      <c r="J161" s="94"/>
      <c r="K161" s="94"/>
      <c r="L161" s="94"/>
      <c r="M161" s="94"/>
      <c r="N161" s="94"/>
      <c r="O161" s="94"/>
    </row>
    <row r="162" spans="2:15" s="87" customFormat="1">
      <c r="B162" s="94"/>
      <c r="C162" s="94"/>
      <c r="D162" s="130"/>
      <c r="I162" s="93"/>
      <c r="J162" s="94"/>
      <c r="K162" s="94"/>
      <c r="L162" s="94"/>
      <c r="M162" s="94"/>
      <c r="N162" s="94"/>
      <c r="O162" s="94"/>
    </row>
    <row r="163" spans="2:15" s="87" customFormat="1">
      <c r="B163" s="94"/>
      <c r="C163" s="94"/>
      <c r="D163" s="130"/>
      <c r="I163" s="93"/>
      <c r="J163" s="94"/>
      <c r="K163" s="94"/>
      <c r="L163" s="94"/>
      <c r="M163" s="94"/>
      <c r="N163" s="94"/>
      <c r="O163" s="94"/>
    </row>
    <row r="164" spans="2:15" s="87" customFormat="1">
      <c r="B164" s="94"/>
      <c r="C164" s="94"/>
      <c r="D164" s="130"/>
      <c r="I164" s="93"/>
      <c r="J164" s="94"/>
      <c r="K164" s="94"/>
      <c r="L164" s="94"/>
      <c r="M164" s="94"/>
      <c r="N164" s="94"/>
      <c r="O164" s="94"/>
    </row>
    <row r="165" spans="2:15" s="87" customFormat="1">
      <c r="B165" s="94"/>
      <c r="C165" s="94"/>
      <c r="D165" s="130"/>
      <c r="I165" s="93"/>
      <c r="J165" s="94"/>
      <c r="K165" s="94"/>
      <c r="L165" s="94"/>
      <c r="M165" s="94"/>
      <c r="N165" s="94"/>
      <c r="O165" s="94"/>
    </row>
    <row r="166" spans="2:15" s="87" customFormat="1">
      <c r="B166" s="94"/>
      <c r="C166" s="94"/>
      <c r="D166" s="130"/>
      <c r="I166" s="93"/>
      <c r="J166" s="94"/>
      <c r="K166" s="94"/>
      <c r="L166" s="94"/>
      <c r="M166" s="94"/>
      <c r="N166" s="94"/>
      <c r="O166" s="94"/>
    </row>
    <row r="167" spans="2:15" s="87" customFormat="1">
      <c r="B167" s="94"/>
      <c r="C167" s="94"/>
      <c r="D167" s="130"/>
      <c r="I167" s="93"/>
      <c r="J167" s="94"/>
      <c r="K167" s="94"/>
      <c r="L167" s="94"/>
      <c r="M167" s="94"/>
      <c r="N167" s="94"/>
      <c r="O167" s="94"/>
    </row>
    <row r="168" spans="2:15" s="87" customFormat="1">
      <c r="B168" s="94"/>
      <c r="C168" s="94"/>
      <c r="D168" s="130"/>
      <c r="I168" s="93"/>
      <c r="J168" s="94"/>
      <c r="K168" s="94"/>
      <c r="L168" s="94"/>
      <c r="M168" s="94"/>
      <c r="N168" s="94"/>
      <c r="O168" s="94"/>
    </row>
    <row r="169" spans="2:15" s="87" customFormat="1">
      <c r="B169" s="94"/>
      <c r="C169" s="94"/>
      <c r="D169" s="130"/>
      <c r="I169" s="93"/>
      <c r="J169" s="94"/>
      <c r="K169" s="94"/>
      <c r="L169" s="94"/>
      <c r="M169" s="94"/>
      <c r="N169" s="94"/>
      <c r="O169" s="94"/>
    </row>
    <row r="170" spans="2:15" s="87" customFormat="1">
      <c r="B170" s="94"/>
      <c r="C170" s="94"/>
      <c r="D170" s="130"/>
      <c r="I170" s="93"/>
      <c r="J170" s="94"/>
      <c r="K170" s="94"/>
      <c r="L170" s="94"/>
      <c r="M170" s="94"/>
      <c r="N170" s="94"/>
      <c r="O170" s="94"/>
    </row>
    <row r="171" spans="2:15" s="87" customFormat="1">
      <c r="B171" s="94"/>
      <c r="C171" s="94"/>
      <c r="D171" s="130"/>
      <c r="I171" s="93"/>
      <c r="J171" s="94"/>
      <c r="K171" s="94"/>
      <c r="L171" s="94"/>
      <c r="M171" s="94"/>
      <c r="N171" s="94"/>
      <c r="O171" s="94"/>
    </row>
    <row r="172" spans="2:15" s="87" customFormat="1">
      <c r="B172" s="94"/>
      <c r="C172" s="94"/>
      <c r="D172" s="130"/>
      <c r="I172" s="93"/>
      <c r="J172" s="94"/>
      <c r="K172" s="94"/>
      <c r="L172" s="94"/>
      <c r="M172" s="94"/>
      <c r="N172" s="94"/>
      <c r="O172" s="94"/>
    </row>
    <row r="173" spans="2:15" s="87" customFormat="1">
      <c r="B173" s="94"/>
      <c r="C173" s="94"/>
      <c r="D173" s="130"/>
      <c r="I173" s="93"/>
      <c r="J173" s="94"/>
      <c r="K173" s="94"/>
      <c r="L173" s="94"/>
      <c r="M173" s="94"/>
      <c r="N173" s="94"/>
      <c r="O173" s="94"/>
    </row>
    <row r="174" spans="2:15" s="87" customFormat="1">
      <c r="B174" s="94"/>
      <c r="C174" s="94"/>
      <c r="D174" s="130"/>
      <c r="I174" s="93"/>
      <c r="J174" s="94"/>
      <c r="K174" s="94"/>
      <c r="L174" s="94"/>
      <c r="M174" s="94"/>
      <c r="N174" s="94"/>
      <c r="O174" s="94"/>
    </row>
    <row r="175" spans="2:15" s="87" customFormat="1">
      <c r="B175" s="94"/>
      <c r="C175" s="94"/>
      <c r="D175" s="130"/>
      <c r="I175" s="93"/>
      <c r="J175" s="94"/>
      <c r="K175" s="94"/>
      <c r="L175" s="94"/>
      <c r="M175" s="94"/>
      <c r="N175" s="94"/>
      <c r="O175" s="94"/>
    </row>
    <row r="176" spans="2:15" s="87" customFormat="1">
      <c r="B176" s="94"/>
      <c r="C176" s="94"/>
      <c r="D176" s="130"/>
      <c r="I176" s="93"/>
      <c r="J176" s="94"/>
      <c r="K176" s="94"/>
      <c r="L176" s="94"/>
      <c r="M176" s="94"/>
      <c r="N176" s="94"/>
      <c r="O176" s="94"/>
    </row>
    <row r="177" spans="2:15" s="87" customFormat="1">
      <c r="B177" s="94"/>
      <c r="C177" s="94"/>
      <c r="D177" s="130"/>
      <c r="I177" s="93"/>
      <c r="J177" s="94"/>
      <c r="K177" s="94"/>
      <c r="L177" s="94"/>
      <c r="M177" s="94"/>
      <c r="N177" s="94"/>
      <c r="O177" s="94"/>
    </row>
    <row r="178" spans="2:15" s="87" customFormat="1">
      <c r="B178" s="94"/>
      <c r="C178" s="94"/>
      <c r="D178" s="130"/>
      <c r="I178" s="93"/>
      <c r="J178" s="94"/>
      <c r="K178" s="94"/>
      <c r="L178" s="94"/>
      <c r="M178" s="94"/>
      <c r="N178" s="94"/>
      <c r="O178" s="94"/>
    </row>
    <row r="179" spans="2:15" s="87" customFormat="1">
      <c r="B179" s="94"/>
      <c r="C179" s="94"/>
      <c r="D179" s="130"/>
      <c r="I179" s="93"/>
      <c r="J179" s="94"/>
      <c r="K179" s="94"/>
      <c r="L179" s="94"/>
      <c r="M179" s="94"/>
      <c r="N179" s="94"/>
      <c r="O179" s="94"/>
    </row>
    <row r="180" spans="2:15" s="87" customFormat="1">
      <c r="B180" s="94"/>
      <c r="C180" s="94"/>
      <c r="D180" s="130"/>
      <c r="I180" s="93"/>
      <c r="J180" s="94"/>
      <c r="K180" s="94"/>
      <c r="L180" s="94"/>
      <c r="M180" s="94"/>
      <c r="N180" s="94"/>
      <c r="O180" s="94"/>
    </row>
    <row r="181" spans="2:15" s="87" customFormat="1">
      <c r="B181" s="94"/>
      <c r="C181" s="94"/>
      <c r="D181" s="130"/>
      <c r="I181" s="93"/>
      <c r="J181" s="94"/>
      <c r="K181" s="94"/>
      <c r="L181" s="94"/>
      <c r="M181" s="94"/>
      <c r="N181" s="94"/>
      <c r="O181" s="94"/>
    </row>
    <row r="182" spans="2:15" s="87" customFormat="1">
      <c r="B182" s="94"/>
      <c r="C182" s="94"/>
      <c r="D182" s="130"/>
      <c r="I182" s="93"/>
      <c r="J182" s="94"/>
      <c r="K182" s="94"/>
      <c r="L182" s="94"/>
      <c r="M182" s="94"/>
      <c r="N182" s="94"/>
      <c r="O182" s="94"/>
    </row>
    <row r="183" spans="2:15" s="87" customFormat="1">
      <c r="B183" s="94"/>
      <c r="C183" s="94"/>
      <c r="D183" s="130"/>
      <c r="I183" s="93"/>
      <c r="J183" s="94"/>
      <c r="K183" s="94"/>
      <c r="L183" s="94"/>
      <c r="M183" s="94"/>
      <c r="N183" s="94"/>
      <c r="O183" s="94"/>
    </row>
    <row r="184" spans="2:15" s="87" customFormat="1">
      <c r="B184" s="94"/>
      <c r="C184" s="94"/>
      <c r="D184" s="130"/>
      <c r="I184" s="93"/>
      <c r="J184" s="94"/>
      <c r="K184" s="94"/>
      <c r="L184" s="94"/>
      <c r="M184" s="94"/>
      <c r="N184" s="94"/>
      <c r="O184" s="94"/>
    </row>
    <row r="185" spans="2:15" s="87" customFormat="1">
      <c r="B185" s="94"/>
      <c r="C185" s="94"/>
      <c r="D185" s="130"/>
      <c r="I185" s="93"/>
      <c r="J185" s="94"/>
      <c r="K185" s="94"/>
      <c r="L185" s="94"/>
      <c r="M185" s="94"/>
      <c r="N185" s="94"/>
      <c r="O185" s="94"/>
    </row>
    <row r="186" spans="2:15" s="87" customFormat="1">
      <c r="B186" s="94"/>
      <c r="C186" s="94"/>
      <c r="D186" s="130"/>
      <c r="I186" s="93"/>
      <c r="J186" s="94"/>
      <c r="K186" s="94"/>
      <c r="L186" s="94"/>
      <c r="M186" s="94"/>
      <c r="N186" s="94"/>
      <c r="O186" s="94"/>
    </row>
    <row r="187" spans="2:15" s="87" customFormat="1">
      <c r="B187" s="94"/>
      <c r="C187" s="94"/>
      <c r="D187" s="130"/>
      <c r="I187" s="93"/>
      <c r="J187" s="94"/>
      <c r="K187" s="94"/>
      <c r="L187" s="94"/>
      <c r="M187" s="94"/>
      <c r="N187" s="94"/>
      <c r="O187" s="94"/>
    </row>
    <row r="188" spans="2:15" s="87" customFormat="1">
      <c r="B188" s="94"/>
      <c r="C188" s="94"/>
      <c r="D188" s="130"/>
      <c r="I188" s="93"/>
      <c r="J188" s="94"/>
      <c r="K188" s="94"/>
      <c r="L188" s="94"/>
      <c r="M188" s="94"/>
      <c r="N188" s="94"/>
      <c r="O188" s="94"/>
    </row>
    <row r="189" spans="2:15" s="87" customFormat="1">
      <c r="B189" s="94"/>
      <c r="C189" s="94"/>
      <c r="D189" s="130"/>
      <c r="I189" s="93"/>
      <c r="J189" s="94"/>
      <c r="K189" s="94"/>
      <c r="L189" s="94"/>
      <c r="M189" s="94"/>
      <c r="N189" s="94"/>
      <c r="O189" s="94"/>
    </row>
    <row r="190" spans="2:15" s="87" customFormat="1">
      <c r="B190" s="94"/>
      <c r="C190" s="94"/>
      <c r="D190" s="130"/>
      <c r="I190" s="93"/>
      <c r="J190" s="94"/>
      <c r="K190" s="94"/>
      <c r="L190" s="94"/>
      <c r="M190" s="94"/>
      <c r="N190" s="94"/>
      <c r="O190" s="94"/>
    </row>
    <row r="191" spans="2:15" s="87" customFormat="1">
      <c r="B191" s="94"/>
      <c r="C191" s="94"/>
      <c r="D191" s="130"/>
      <c r="I191" s="93"/>
      <c r="J191" s="94"/>
      <c r="K191" s="94"/>
      <c r="L191" s="94"/>
      <c r="M191" s="94"/>
      <c r="N191" s="94"/>
      <c r="O191" s="94"/>
    </row>
    <row r="192" spans="2:15" s="87" customFormat="1">
      <c r="B192" s="94"/>
      <c r="C192" s="94"/>
      <c r="D192" s="130"/>
      <c r="I192" s="93"/>
      <c r="J192" s="94"/>
      <c r="K192" s="94"/>
      <c r="L192" s="94"/>
      <c r="M192" s="94"/>
      <c r="N192" s="94"/>
      <c r="O192" s="94"/>
    </row>
    <row r="193" spans="2:15" s="87" customFormat="1">
      <c r="B193" s="94"/>
      <c r="C193" s="94"/>
      <c r="D193" s="130"/>
      <c r="I193" s="93"/>
      <c r="J193" s="94"/>
      <c r="K193" s="94"/>
      <c r="L193" s="94"/>
      <c r="M193" s="94"/>
      <c r="N193" s="94"/>
      <c r="O193" s="94"/>
    </row>
    <row r="194" spans="2:15" s="87" customFormat="1">
      <c r="B194" s="94"/>
      <c r="C194" s="94"/>
      <c r="D194" s="130"/>
      <c r="I194" s="93"/>
      <c r="J194" s="94"/>
      <c r="K194" s="94"/>
      <c r="L194" s="94"/>
      <c r="M194" s="94"/>
      <c r="N194" s="94"/>
      <c r="O194" s="94"/>
    </row>
    <row r="195" spans="2:15" s="87" customFormat="1">
      <c r="B195" s="94"/>
      <c r="C195" s="94"/>
      <c r="D195" s="130"/>
      <c r="I195" s="93"/>
      <c r="J195" s="94"/>
      <c r="K195" s="94"/>
      <c r="L195" s="94"/>
      <c r="M195" s="94"/>
      <c r="N195" s="94"/>
      <c r="O195" s="94"/>
    </row>
    <row r="196" spans="2:15" s="87" customFormat="1">
      <c r="B196" s="94"/>
      <c r="C196" s="94"/>
      <c r="D196" s="130"/>
      <c r="I196" s="93"/>
      <c r="J196" s="94"/>
      <c r="K196" s="94"/>
      <c r="L196" s="94"/>
      <c r="M196" s="94"/>
      <c r="N196" s="94"/>
      <c r="O196" s="94"/>
    </row>
    <row r="197" spans="2:15" s="87" customFormat="1">
      <c r="B197" s="94"/>
      <c r="C197" s="94"/>
      <c r="D197" s="130"/>
      <c r="I197" s="93"/>
      <c r="J197" s="94"/>
      <c r="K197" s="94"/>
      <c r="L197" s="94"/>
      <c r="M197" s="94"/>
      <c r="N197" s="94"/>
      <c r="O197" s="94"/>
    </row>
    <row r="198" spans="2:15" s="87" customFormat="1">
      <c r="B198" s="94"/>
      <c r="C198" s="94"/>
      <c r="D198" s="130"/>
      <c r="I198" s="93"/>
      <c r="J198" s="94"/>
      <c r="K198" s="94"/>
      <c r="L198" s="94"/>
      <c r="M198" s="94"/>
      <c r="N198" s="94"/>
      <c r="O198" s="94"/>
    </row>
    <row r="199" spans="2:15" s="87" customFormat="1">
      <c r="B199" s="94"/>
      <c r="C199" s="94"/>
      <c r="D199" s="130"/>
      <c r="I199" s="93"/>
      <c r="J199" s="94"/>
      <c r="K199" s="94"/>
      <c r="L199" s="94"/>
      <c r="M199" s="94"/>
      <c r="N199" s="94"/>
      <c r="O199" s="94"/>
    </row>
    <row r="200" spans="2:15" s="87" customFormat="1">
      <c r="B200" s="94"/>
      <c r="C200" s="94"/>
      <c r="D200" s="130"/>
      <c r="I200" s="93"/>
      <c r="J200" s="94"/>
      <c r="K200" s="94"/>
      <c r="L200" s="94"/>
      <c r="M200" s="94"/>
      <c r="N200" s="94"/>
      <c r="O200" s="94"/>
    </row>
    <row r="201" spans="2:15" s="87" customFormat="1">
      <c r="B201" s="94"/>
      <c r="C201" s="94"/>
      <c r="D201" s="130"/>
      <c r="I201" s="93"/>
      <c r="J201" s="94"/>
      <c r="K201" s="94"/>
      <c r="L201" s="94"/>
      <c r="M201" s="94"/>
      <c r="N201" s="94"/>
      <c r="O201" s="94"/>
    </row>
    <row r="202" spans="2:15" s="87" customFormat="1">
      <c r="B202" s="94"/>
      <c r="C202" s="94"/>
      <c r="D202" s="130"/>
      <c r="I202" s="93"/>
      <c r="J202" s="94"/>
      <c r="K202" s="94"/>
      <c r="L202" s="94"/>
      <c r="M202" s="94"/>
      <c r="N202" s="94"/>
      <c r="O202" s="94"/>
    </row>
    <row r="203" spans="2:15" s="87" customFormat="1">
      <c r="B203" s="94"/>
      <c r="C203" s="94"/>
      <c r="D203" s="130"/>
      <c r="I203" s="93"/>
      <c r="J203" s="94"/>
      <c r="K203" s="94"/>
      <c r="L203" s="94"/>
      <c r="M203" s="94"/>
      <c r="N203" s="94"/>
      <c r="O203" s="94"/>
    </row>
    <row r="204" spans="2:15" s="87" customFormat="1">
      <c r="B204" s="94"/>
      <c r="C204" s="94"/>
      <c r="D204" s="130"/>
      <c r="I204" s="93"/>
      <c r="J204" s="94"/>
      <c r="K204" s="94"/>
      <c r="L204" s="94"/>
      <c r="M204" s="94"/>
      <c r="N204" s="94"/>
      <c r="O204" s="94"/>
    </row>
    <row r="205" spans="2:15" s="87" customFormat="1">
      <c r="B205" s="94"/>
      <c r="C205" s="94"/>
      <c r="D205" s="130"/>
      <c r="I205" s="93"/>
      <c r="J205" s="94"/>
      <c r="K205" s="94"/>
      <c r="L205" s="94"/>
      <c r="M205" s="94"/>
      <c r="N205" s="94"/>
      <c r="O205" s="94"/>
    </row>
    <row r="206" spans="2:15" s="87" customFormat="1">
      <c r="B206" s="94"/>
      <c r="C206" s="94"/>
      <c r="D206" s="130"/>
      <c r="I206" s="93"/>
      <c r="J206" s="94"/>
      <c r="K206" s="94"/>
      <c r="L206" s="94"/>
      <c r="M206" s="94"/>
      <c r="N206" s="94"/>
      <c r="O206" s="94"/>
    </row>
    <row r="207" spans="2:15" s="87" customFormat="1">
      <c r="B207" s="94"/>
      <c r="C207" s="94"/>
      <c r="D207" s="130"/>
      <c r="I207" s="93"/>
      <c r="J207" s="94"/>
      <c r="K207" s="94"/>
      <c r="L207" s="94"/>
      <c r="M207" s="94"/>
      <c r="N207" s="94"/>
      <c r="O207" s="94"/>
    </row>
    <row r="208" spans="2:15" s="87" customFormat="1">
      <c r="B208" s="94"/>
      <c r="C208" s="94"/>
      <c r="D208" s="130"/>
      <c r="I208" s="93"/>
      <c r="J208" s="94"/>
      <c r="K208" s="94"/>
      <c r="L208" s="94"/>
      <c r="M208" s="94"/>
      <c r="N208" s="94"/>
      <c r="O208" s="94"/>
    </row>
    <row r="209" spans="2:15" s="87" customFormat="1">
      <c r="B209" s="94"/>
      <c r="C209" s="94"/>
      <c r="D209" s="130"/>
      <c r="I209" s="93"/>
      <c r="J209" s="94"/>
      <c r="K209" s="94"/>
      <c r="L209" s="94"/>
      <c r="M209" s="94"/>
      <c r="N209" s="94"/>
      <c r="O209" s="94"/>
    </row>
    <row r="210" spans="2:15" s="87" customFormat="1">
      <c r="B210" s="94"/>
      <c r="C210" s="94"/>
      <c r="D210" s="130"/>
      <c r="I210" s="93"/>
      <c r="J210" s="94"/>
      <c r="K210" s="94"/>
      <c r="L210" s="94"/>
      <c r="M210" s="94"/>
      <c r="N210" s="94"/>
      <c r="O210" s="94"/>
    </row>
    <row r="211" spans="2:15" s="87" customFormat="1">
      <c r="B211" s="94"/>
      <c r="C211" s="94"/>
      <c r="D211" s="130"/>
      <c r="I211" s="93"/>
      <c r="J211" s="94"/>
      <c r="K211" s="94"/>
      <c r="L211" s="94"/>
      <c r="M211" s="94"/>
      <c r="N211" s="94"/>
      <c r="O211" s="94"/>
    </row>
    <row r="212" spans="2:15" s="87" customFormat="1">
      <c r="B212" s="94"/>
      <c r="C212" s="94"/>
      <c r="D212" s="130"/>
      <c r="I212" s="93"/>
      <c r="J212" s="94"/>
      <c r="K212" s="94"/>
      <c r="L212" s="94"/>
      <c r="M212" s="94"/>
      <c r="N212" s="94"/>
      <c r="O212" s="94"/>
    </row>
    <row r="213" spans="2:15" s="87" customFormat="1">
      <c r="B213" s="94"/>
      <c r="C213" s="94"/>
      <c r="D213" s="130"/>
      <c r="I213" s="93"/>
      <c r="J213" s="94"/>
      <c r="K213" s="94"/>
      <c r="L213" s="94"/>
      <c r="M213" s="94"/>
      <c r="N213" s="94"/>
      <c r="O213" s="94"/>
    </row>
    <row r="214" spans="2:15" s="87" customFormat="1">
      <c r="B214" s="94"/>
      <c r="C214" s="94"/>
      <c r="D214" s="130"/>
      <c r="I214" s="93"/>
      <c r="J214" s="94"/>
      <c r="K214" s="94"/>
      <c r="L214" s="94"/>
      <c r="M214" s="94"/>
      <c r="N214" s="94"/>
      <c r="O214" s="94"/>
    </row>
    <row r="215" spans="2:15" s="87" customFormat="1">
      <c r="B215" s="94"/>
      <c r="C215" s="94"/>
      <c r="D215" s="130"/>
      <c r="I215" s="93"/>
      <c r="J215" s="94"/>
      <c r="K215" s="94"/>
      <c r="L215" s="94"/>
      <c r="M215" s="94"/>
      <c r="N215" s="94"/>
      <c r="O215" s="94"/>
    </row>
    <row r="216" spans="2:15" s="87" customFormat="1">
      <c r="B216" s="94"/>
      <c r="C216" s="94"/>
      <c r="D216" s="130"/>
      <c r="I216" s="93"/>
      <c r="J216" s="94"/>
      <c r="K216" s="94"/>
      <c r="L216" s="94"/>
      <c r="M216" s="94"/>
      <c r="N216" s="94"/>
      <c r="O216" s="94"/>
    </row>
    <row r="217" spans="2:15" s="87" customFormat="1">
      <c r="B217" s="94"/>
      <c r="C217" s="94"/>
      <c r="D217" s="130"/>
      <c r="I217" s="93"/>
      <c r="J217" s="94"/>
      <c r="K217" s="94"/>
      <c r="L217" s="94"/>
      <c r="M217" s="94"/>
      <c r="N217" s="94"/>
      <c r="O217" s="94"/>
    </row>
    <row r="218" spans="2:15" s="87" customFormat="1">
      <c r="B218" s="94"/>
      <c r="C218" s="94"/>
      <c r="D218" s="130"/>
      <c r="I218" s="93"/>
      <c r="J218" s="94"/>
      <c r="K218" s="94"/>
      <c r="L218" s="94"/>
      <c r="M218" s="94"/>
      <c r="N218" s="94"/>
      <c r="O218" s="94"/>
    </row>
    <row r="219" spans="2:15" s="87" customFormat="1">
      <c r="B219" s="94"/>
      <c r="C219" s="94"/>
      <c r="D219" s="130"/>
      <c r="I219" s="93"/>
      <c r="J219" s="94"/>
      <c r="K219" s="94"/>
      <c r="L219" s="94"/>
      <c r="M219" s="94"/>
      <c r="N219" s="94"/>
      <c r="O219" s="94"/>
    </row>
    <row r="220" spans="2:15" s="87" customFormat="1">
      <c r="B220" s="94"/>
      <c r="C220" s="94"/>
      <c r="D220" s="130"/>
      <c r="I220" s="93"/>
      <c r="J220" s="94"/>
      <c r="K220" s="94"/>
      <c r="L220" s="94"/>
      <c r="M220" s="94"/>
      <c r="N220" s="94"/>
      <c r="O220" s="94"/>
    </row>
    <row r="221" spans="2:15" s="87" customFormat="1">
      <c r="B221" s="94"/>
      <c r="C221" s="94"/>
      <c r="D221" s="130"/>
      <c r="I221" s="93"/>
      <c r="J221" s="94"/>
      <c r="K221" s="94"/>
      <c r="L221" s="94"/>
      <c r="M221" s="94"/>
      <c r="N221" s="94"/>
      <c r="O221" s="94"/>
    </row>
    <row r="222" spans="2:15" s="87" customFormat="1">
      <c r="B222" s="94"/>
      <c r="C222" s="94"/>
      <c r="D222" s="130"/>
      <c r="I222" s="93"/>
      <c r="J222" s="94"/>
      <c r="K222" s="94"/>
      <c r="L222" s="94"/>
      <c r="M222" s="94"/>
      <c r="N222" s="94"/>
      <c r="O222" s="94"/>
    </row>
    <row r="223" spans="2:15" s="87" customFormat="1">
      <c r="B223" s="94"/>
      <c r="C223" s="94"/>
      <c r="D223" s="130"/>
      <c r="I223" s="93"/>
      <c r="J223" s="94"/>
      <c r="K223" s="94"/>
      <c r="L223" s="94"/>
      <c r="M223" s="94"/>
      <c r="N223" s="94"/>
      <c r="O223" s="94"/>
    </row>
    <row r="224" spans="2:15" s="87" customFormat="1">
      <c r="B224" s="94"/>
      <c r="C224" s="94"/>
      <c r="D224" s="130"/>
      <c r="I224" s="93"/>
      <c r="J224" s="94"/>
      <c r="K224" s="94"/>
      <c r="L224" s="94"/>
      <c r="M224" s="94"/>
      <c r="N224" s="94"/>
      <c r="O224" s="94"/>
    </row>
    <row r="225" spans="2:15" s="87" customFormat="1">
      <c r="B225" s="94"/>
      <c r="C225" s="94"/>
      <c r="D225" s="130"/>
      <c r="I225" s="93"/>
      <c r="J225" s="94"/>
      <c r="K225" s="94"/>
      <c r="L225" s="94"/>
      <c r="M225" s="94"/>
      <c r="N225" s="94"/>
      <c r="O225" s="94"/>
    </row>
    <row r="226" spans="2:15" s="87" customFormat="1">
      <c r="B226" s="94"/>
      <c r="C226" s="94"/>
      <c r="D226" s="130"/>
      <c r="I226" s="93"/>
      <c r="J226" s="94"/>
      <c r="K226" s="94"/>
      <c r="L226" s="94"/>
      <c r="M226" s="94"/>
      <c r="N226" s="94"/>
      <c r="O226" s="94"/>
    </row>
    <row r="227" spans="2:15" s="87" customFormat="1">
      <c r="B227" s="94"/>
      <c r="C227" s="94"/>
      <c r="D227" s="130"/>
      <c r="I227" s="93"/>
      <c r="J227" s="94"/>
      <c r="K227" s="94"/>
      <c r="L227" s="94"/>
      <c r="M227" s="94"/>
      <c r="N227" s="94"/>
      <c r="O227" s="94"/>
    </row>
    <row r="228" spans="2:15" s="87" customFormat="1">
      <c r="B228" s="94"/>
      <c r="C228" s="94"/>
      <c r="D228" s="130"/>
      <c r="I228" s="93"/>
      <c r="J228" s="94"/>
      <c r="K228" s="94"/>
      <c r="L228" s="94"/>
      <c r="M228" s="94"/>
      <c r="N228" s="94"/>
      <c r="O228" s="94"/>
    </row>
    <row r="229" spans="2:15" s="87" customFormat="1">
      <c r="B229" s="94"/>
      <c r="C229" s="94"/>
      <c r="D229" s="130"/>
      <c r="I229" s="93"/>
      <c r="J229" s="94"/>
      <c r="K229" s="94"/>
      <c r="L229" s="94"/>
      <c r="M229" s="94"/>
      <c r="N229" s="94"/>
      <c r="O229" s="94"/>
    </row>
    <row r="230" spans="2:15" s="87" customFormat="1">
      <c r="B230" s="94"/>
      <c r="C230" s="94"/>
      <c r="D230" s="130"/>
      <c r="I230" s="93"/>
      <c r="J230" s="94"/>
      <c r="K230" s="94"/>
      <c r="L230" s="94"/>
      <c r="M230" s="94"/>
      <c r="N230" s="94"/>
      <c r="O230" s="94"/>
    </row>
    <row r="231" spans="2:15" s="87" customFormat="1">
      <c r="B231" s="94"/>
      <c r="C231" s="94"/>
      <c r="D231" s="130"/>
      <c r="I231" s="93"/>
      <c r="J231" s="94"/>
      <c r="K231" s="94"/>
      <c r="L231" s="94"/>
      <c r="M231" s="94"/>
      <c r="N231" s="94"/>
      <c r="O231" s="94"/>
    </row>
    <row r="232" spans="2:15" s="87" customFormat="1">
      <c r="B232" s="94"/>
      <c r="C232" s="94"/>
      <c r="D232" s="130"/>
      <c r="I232" s="93"/>
      <c r="J232" s="94"/>
      <c r="K232" s="94"/>
      <c r="L232" s="94"/>
      <c r="M232" s="94"/>
      <c r="N232" s="94"/>
      <c r="O232" s="94"/>
    </row>
    <row r="233" spans="2:15" s="87" customFormat="1">
      <c r="B233" s="94"/>
      <c r="C233" s="94"/>
      <c r="D233" s="130"/>
      <c r="I233" s="93"/>
      <c r="J233" s="94"/>
      <c r="K233" s="94"/>
      <c r="L233" s="94"/>
      <c r="M233" s="94"/>
      <c r="N233" s="94"/>
      <c r="O233" s="94"/>
    </row>
    <row r="234" spans="2:15" s="87" customFormat="1">
      <c r="B234" s="94"/>
      <c r="C234" s="94"/>
      <c r="D234" s="130"/>
      <c r="I234" s="93"/>
      <c r="J234" s="94"/>
      <c r="K234" s="94"/>
      <c r="L234" s="94"/>
      <c r="M234" s="94"/>
      <c r="N234" s="94"/>
      <c r="O234" s="94"/>
    </row>
    <row r="235" spans="2:15" s="87" customFormat="1">
      <c r="B235" s="94"/>
      <c r="C235" s="94"/>
      <c r="D235" s="130"/>
      <c r="I235" s="93"/>
      <c r="J235" s="94"/>
      <c r="K235" s="94"/>
      <c r="L235" s="94"/>
      <c r="M235" s="94"/>
      <c r="N235" s="94"/>
      <c r="O235" s="94"/>
    </row>
    <row r="236" spans="2:15" s="87" customFormat="1">
      <c r="B236" s="94"/>
      <c r="C236" s="94"/>
      <c r="D236" s="130"/>
      <c r="I236" s="93"/>
      <c r="J236" s="94"/>
      <c r="K236" s="94"/>
      <c r="L236" s="94"/>
      <c r="M236" s="94"/>
      <c r="N236" s="94"/>
      <c r="O236" s="94"/>
    </row>
    <row r="237" spans="2:15" s="87" customFormat="1">
      <c r="B237" s="94"/>
      <c r="C237" s="94"/>
      <c r="D237" s="130"/>
      <c r="I237" s="93"/>
      <c r="J237" s="94"/>
      <c r="K237" s="94"/>
      <c r="L237" s="94"/>
      <c r="M237" s="94"/>
      <c r="N237" s="94"/>
      <c r="O237" s="94"/>
    </row>
    <row r="238" spans="2:15" s="87" customFormat="1">
      <c r="B238" s="94"/>
      <c r="C238" s="94"/>
      <c r="D238" s="130"/>
      <c r="I238" s="93"/>
      <c r="J238" s="94"/>
      <c r="K238" s="94"/>
      <c r="L238" s="94"/>
      <c r="M238" s="94"/>
      <c r="N238" s="94"/>
      <c r="O238" s="94"/>
    </row>
    <row r="239" spans="2:15" s="87" customFormat="1">
      <c r="B239" s="94"/>
      <c r="C239" s="94"/>
      <c r="D239" s="130"/>
      <c r="I239" s="93"/>
      <c r="J239" s="94"/>
      <c r="K239" s="94"/>
      <c r="L239" s="94"/>
      <c r="M239" s="94"/>
      <c r="N239" s="94"/>
      <c r="O239" s="94"/>
    </row>
    <row r="240" spans="2:15" s="87" customFormat="1">
      <c r="B240" s="94"/>
      <c r="C240" s="94"/>
      <c r="D240" s="130"/>
      <c r="I240" s="93"/>
      <c r="J240" s="94"/>
      <c r="K240" s="94"/>
      <c r="L240" s="94"/>
      <c r="M240" s="94"/>
      <c r="N240" s="94"/>
      <c r="O240" s="94"/>
    </row>
    <row r="241" spans="2:15" s="87" customFormat="1">
      <c r="B241" s="94"/>
      <c r="C241" s="94"/>
      <c r="D241" s="130"/>
      <c r="I241" s="93"/>
      <c r="J241" s="94"/>
      <c r="K241" s="94"/>
      <c r="L241" s="94"/>
      <c r="M241" s="94"/>
      <c r="N241" s="94"/>
      <c r="O241" s="94"/>
    </row>
    <row r="242" spans="2:15" s="87" customFormat="1">
      <c r="B242" s="94"/>
      <c r="C242" s="94"/>
      <c r="D242" s="130"/>
      <c r="I242" s="93"/>
      <c r="J242" s="94"/>
      <c r="K242" s="94"/>
      <c r="L242" s="94"/>
      <c r="M242" s="94"/>
      <c r="N242" s="94"/>
      <c r="O242" s="94"/>
    </row>
    <row r="243" spans="2:15" s="87" customFormat="1">
      <c r="B243" s="94"/>
      <c r="C243" s="94"/>
      <c r="D243" s="130"/>
      <c r="I243" s="93"/>
      <c r="J243" s="94"/>
      <c r="K243" s="94"/>
      <c r="L243" s="94"/>
      <c r="M243" s="94"/>
      <c r="N243" s="94"/>
      <c r="O243" s="94"/>
    </row>
    <row r="244" spans="2:15" s="87" customFormat="1">
      <c r="B244" s="94"/>
      <c r="C244" s="94"/>
      <c r="D244" s="130"/>
      <c r="I244" s="93"/>
      <c r="J244" s="94"/>
      <c r="K244" s="94"/>
      <c r="L244" s="94"/>
      <c r="M244" s="94"/>
      <c r="N244" s="94"/>
      <c r="O244" s="94"/>
    </row>
    <row r="245" spans="2:15" s="87" customFormat="1">
      <c r="B245" s="94"/>
      <c r="C245" s="94"/>
      <c r="D245" s="130"/>
      <c r="I245" s="93"/>
      <c r="J245" s="94"/>
      <c r="K245" s="94"/>
      <c r="L245" s="94"/>
      <c r="M245" s="94"/>
      <c r="N245" s="94"/>
      <c r="O245" s="94"/>
    </row>
    <row r="246" spans="2:15" s="87" customFormat="1">
      <c r="B246" s="94"/>
      <c r="C246" s="94"/>
      <c r="D246" s="130"/>
      <c r="I246" s="93"/>
      <c r="J246" s="94"/>
      <c r="K246" s="94"/>
      <c r="L246" s="94"/>
      <c r="M246" s="94"/>
      <c r="N246" s="94"/>
      <c r="O246" s="94"/>
    </row>
    <row r="247" spans="2:15" s="87" customFormat="1">
      <c r="B247" s="94"/>
      <c r="C247" s="94"/>
      <c r="D247" s="130"/>
      <c r="I247" s="93"/>
      <c r="J247" s="94"/>
      <c r="K247" s="94"/>
      <c r="L247" s="94"/>
      <c r="M247" s="94"/>
      <c r="N247" s="94"/>
      <c r="O247" s="94"/>
    </row>
    <row r="248" spans="2:15" s="87" customFormat="1">
      <c r="B248" s="94"/>
      <c r="C248" s="94"/>
      <c r="D248" s="130"/>
      <c r="I248" s="93"/>
      <c r="J248" s="94"/>
      <c r="K248" s="94"/>
      <c r="L248" s="94"/>
      <c r="M248" s="94"/>
      <c r="N248" s="94"/>
      <c r="O248" s="94"/>
    </row>
    <row r="249" spans="2:15" s="87" customFormat="1">
      <c r="B249" s="94"/>
      <c r="C249" s="94"/>
      <c r="D249" s="130"/>
      <c r="I249" s="93"/>
      <c r="J249" s="94"/>
      <c r="K249" s="94"/>
      <c r="L249" s="94"/>
      <c r="M249" s="94"/>
      <c r="N249" s="94"/>
      <c r="O249" s="94"/>
    </row>
    <row r="250" spans="2:15" s="87" customFormat="1">
      <c r="B250" s="94"/>
      <c r="C250" s="94"/>
      <c r="D250" s="130"/>
      <c r="I250" s="93"/>
      <c r="J250" s="94"/>
      <c r="K250" s="94"/>
      <c r="L250" s="94"/>
      <c r="M250" s="94"/>
      <c r="N250" s="94"/>
      <c r="O250" s="94"/>
    </row>
    <row r="251" spans="2:15" s="87" customFormat="1">
      <c r="B251" s="94"/>
      <c r="C251" s="94"/>
      <c r="D251" s="130"/>
      <c r="I251" s="93"/>
      <c r="J251" s="94"/>
      <c r="K251" s="94"/>
      <c r="L251" s="94"/>
      <c r="M251" s="94"/>
      <c r="N251" s="94"/>
      <c r="O251" s="94"/>
    </row>
    <row r="252" spans="2:15" s="87" customFormat="1">
      <c r="B252" s="94"/>
      <c r="C252" s="94"/>
      <c r="D252" s="130"/>
      <c r="I252" s="93"/>
      <c r="J252" s="94"/>
      <c r="K252" s="94"/>
      <c r="L252" s="94"/>
      <c r="M252" s="94"/>
      <c r="N252" s="94"/>
      <c r="O252" s="94"/>
    </row>
    <row r="253" spans="2:15" s="87" customFormat="1">
      <c r="B253" s="94"/>
      <c r="C253" s="94"/>
      <c r="D253" s="130"/>
      <c r="I253" s="93"/>
      <c r="J253" s="94"/>
      <c r="K253" s="94"/>
      <c r="L253" s="94"/>
      <c r="M253" s="94"/>
      <c r="N253" s="94"/>
      <c r="O253" s="94"/>
    </row>
    <row r="254" spans="2:15" s="87" customFormat="1">
      <c r="B254" s="94"/>
      <c r="C254" s="94"/>
      <c r="D254" s="130"/>
      <c r="I254" s="93"/>
      <c r="J254" s="94"/>
      <c r="K254" s="94"/>
      <c r="L254" s="94"/>
      <c r="M254" s="94"/>
      <c r="N254" s="94"/>
      <c r="O254" s="94"/>
    </row>
    <row r="255" spans="2:15" s="87" customFormat="1">
      <c r="B255" s="94"/>
      <c r="C255" s="94"/>
      <c r="D255" s="130"/>
      <c r="I255" s="93"/>
      <c r="J255" s="94"/>
      <c r="K255" s="94"/>
      <c r="L255" s="94"/>
      <c r="M255" s="94"/>
      <c r="N255" s="94"/>
      <c r="O255" s="94"/>
    </row>
    <row r="256" spans="2:15" s="87" customFormat="1">
      <c r="B256" s="94"/>
      <c r="C256" s="94"/>
      <c r="D256" s="130"/>
      <c r="I256" s="93"/>
      <c r="J256" s="94"/>
      <c r="K256" s="94"/>
      <c r="L256" s="94"/>
      <c r="M256" s="94"/>
      <c r="N256" s="94"/>
      <c r="O256" s="94"/>
    </row>
    <row r="257" spans="2:15" s="87" customFormat="1">
      <c r="B257" s="94"/>
      <c r="C257" s="94"/>
      <c r="D257" s="130"/>
      <c r="I257" s="93"/>
      <c r="J257" s="94"/>
      <c r="K257" s="94"/>
      <c r="L257" s="94"/>
      <c r="M257" s="94"/>
      <c r="N257" s="94"/>
      <c r="O257" s="94"/>
    </row>
    <row r="258" spans="2:15" s="87" customFormat="1">
      <c r="B258" s="94"/>
      <c r="C258" s="94"/>
      <c r="D258" s="130"/>
      <c r="I258" s="93"/>
      <c r="J258" s="94"/>
      <c r="K258" s="94"/>
      <c r="L258" s="94"/>
      <c r="M258" s="94"/>
      <c r="N258" s="94"/>
      <c r="O258" s="94"/>
    </row>
    <row r="259" spans="2:15" s="87" customFormat="1">
      <c r="B259" s="94"/>
      <c r="C259" s="94"/>
      <c r="D259" s="130"/>
      <c r="I259" s="93"/>
      <c r="J259" s="94"/>
      <c r="K259" s="94"/>
      <c r="L259" s="94"/>
      <c r="M259" s="94"/>
      <c r="N259" s="94"/>
      <c r="O259" s="94"/>
    </row>
    <row r="260" spans="2:15" s="87" customFormat="1">
      <c r="B260" s="94"/>
      <c r="C260" s="94"/>
      <c r="D260" s="130"/>
      <c r="I260" s="93"/>
      <c r="J260" s="94"/>
      <c r="K260" s="94"/>
      <c r="L260" s="94"/>
      <c r="M260" s="94"/>
      <c r="N260" s="94"/>
      <c r="O260" s="94"/>
    </row>
    <row r="261" spans="2:15" s="87" customFormat="1">
      <c r="B261" s="94"/>
      <c r="C261" s="94"/>
      <c r="D261" s="130"/>
      <c r="I261" s="93"/>
      <c r="J261" s="94"/>
      <c r="K261" s="94"/>
      <c r="L261" s="94"/>
      <c r="M261" s="94"/>
      <c r="N261" s="94"/>
      <c r="O261" s="94"/>
    </row>
    <row r="262" spans="2:15" s="87" customFormat="1">
      <c r="B262" s="94"/>
      <c r="C262" s="94"/>
      <c r="D262" s="130"/>
      <c r="I262" s="93"/>
      <c r="J262" s="94"/>
      <c r="K262" s="94"/>
      <c r="L262" s="94"/>
      <c r="M262" s="94"/>
      <c r="N262" s="94"/>
      <c r="O262" s="94"/>
    </row>
    <row r="263" spans="2:15" s="87" customFormat="1">
      <c r="B263" s="94"/>
      <c r="C263" s="94"/>
      <c r="D263" s="130"/>
      <c r="I263" s="93"/>
      <c r="J263" s="94"/>
      <c r="K263" s="94"/>
      <c r="L263" s="94"/>
      <c r="M263" s="94"/>
      <c r="N263" s="94"/>
      <c r="O263" s="94"/>
    </row>
    <row r="264" spans="2:15" s="87" customFormat="1">
      <c r="B264" s="94"/>
      <c r="C264" s="94"/>
      <c r="D264" s="130"/>
      <c r="I264" s="93"/>
      <c r="J264" s="94"/>
      <c r="K264" s="94"/>
      <c r="L264" s="94"/>
      <c r="M264" s="94"/>
      <c r="N264" s="94"/>
      <c r="O264" s="94"/>
    </row>
    <row r="265" spans="2:15" s="87" customFormat="1">
      <c r="B265" s="94"/>
      <c r="C265" s="94"/>
      <c r="D265" s="130"/>
      <c r="I265" s="93"/>
      <c r="J265" s="94"/>
      <c r="K265" s="94"/>
      <c r="L265" s="94"/>
      <c r="M265" s="94"/>
      <c r="N265" s="94"/>
      <c r="O265" s="94"/>
    </row>
    <row r="266" spans="2:15" s="87" customFormat="1">
      <c r="B266" s="94"/>
      <c r="C266" s="94"/>
      <c r="D266" s="130"/>
      <c r="I266" s="93"/>
      <c r="J266" s="94"/>
      <c r="K266" s="94"/>
      <c r="L266" s="94"/>
      <c r="M266" s="94"/>
      <c r="N266" s="94"/>
      <c r="O266" s="94"/>
    </row>
    <row r="267" spans="2:15" s="87" customFormat="1">
      <c r="B267" s="94"/>
      <c r="C267" s="94"/>
      <c r="D267" s="130"/>
      <c r="I267" s="93"/>
      <c r="J267" s="94"/>
      <c r="K267" s="94"/>
      <c r="L267" s="94"/>
      <c r="M267" s="94"/>
      <c r="N267" s="94"/>
      <c r="O267" s="94"/>
    </row>
    <row r="268" spans="2:15" s="87" customFormat="1">
      <c r="B268" s="94"/>
      <c r="C268" s="94"/>
      <c r="D268" s="130"/>
      <c r="I268" s="93"/>
      <c r="J268" s="94"/>
      <c r="K268" s="94"/>
      <c r="L268" s="94"/>
      <c r="M268" s="94"/>
      <c r="N268" s="94"/>
      <c r="O268" s="94"/>
    </row>
    <row r="269" spans="2:15" s="87" customFormat="1">
      <c r="B269" s="94"/>
      <c r="C269" s="94"/>
      <c r="D269" s="130"/>
      <c r="I269" s="93"/>
      <c r="J269" s="94"/>
      <c r="K269" s="94"/>
      <c r="L269" s="94"/>
      <c r="M269" s="94"/>
      <c r="N269" s="94"/>
      <c r="O269" s="94"/>
    </row>
    <row r="270" spans="2:15" s="87" customFormat="1">
      <c r="B270" s="94"/>
      <c r="C270" s="94"/>
      <c r="D270" s="130"/>
      <c r="I270" s="93"/>
      <c r="J270" s="94"/>
      <c r="K270" s="94"/>
      <c r="L270" s="94"/>
      <c r="M270" s="94"/>
      <c r="N270" s="94"/>
      <c r="O270" s="94"/>
    </row>
    <row r="271" spans="2:15" s="87" customFormat="1">
      <c r="B271" s="94"/>
      <c r="C271" s="94"/>
      <c r="D271" s="130"/>
      <c r="I271" s="93"/>
      <c r="J271" s="94"/>
      <c r="K271" s="94"/>
      <c r="L271" s="94"/>
      <c r="M271" s="94"/>
      <c r="N271" s="94"/>
      <c r="O271" s="94"/>
    </row>
    <row r="272" spans="2:15" s="87" customFormat="1">
      <c r="B272" s="94"/>
      <c r="C272" s="94"/>
      <c r="D272" s="130"/>
      <c r="I272" s="93"/>
      <c r="J272" s="94"/>
      <c r="K272" s="94"/>
      <c r="L272" s="94"/>
      <c r="M272" s="94"/>
      <c r="N272" s="94"/>
      <c r="O272" s="94"/>
    </row>
    <row r="273" spans="2:15" s="87" customFormat="1">
      <c r="B273" s="94"/>
      <c r="C273" s="94"/>
      <c r="D273" s="130"/>
      <c r="I273" s="93"/>
      <c r="J273" s="94"/>
      <c r="K273" s="94"/>
      <c r="L273" s="94"/>
      <c r="M273" s="94"/>
      <c r="N273" s="94"/>
      <c r="O273" s="94"/>
    </row>
    <row r="274" spans="2:15" s="87" customFormat="1">
      <c r="B274" s="94"/>
      <c r="C274" s="94"/>
      <c r="D274" s="130"/>
      <c r="I274" s="93"/>
      <c r="J274" s="94"/>
      <c r="K274" s="94"/>
      <c r="L274" s="94"/>
      <c r="M274" s="94"/>
      <c r="N274" s="94"/>
      <c r="O274" s="94"/>
    </row>
    <row r="275" spans="2:15" s="87" customFormat="1">
      <c r="B275" s="94"/>
      <c r="C275" s="94"/>
      <c r="D275" s="130"/>
      <c r="I275" s="93"/>
      <c r="J275" s="94"/>
      <c r="K275" s="94"/>
      <c r="L275" s="94"/>
      <c r="M275" s="94"/>
      <c r="N275" s="94"/>
      <c r="O275" s="94"/>
    </row>
    <row r="276" spans="2:15" s="87" customFormat="1">
      <c r="B276" s="94"/>
      <c r="C276" s="94"/>
      <c r="D276" s="130"/>
      <c r="I276" s="93"/>
      <c r="J276" s="94"/>
      <c r="K276" s="94"/>
      <c r="L276" s="94"/>
      <c r="M276" s="94"/>
      <c r="N276" s="94"/>
      <c r="O276" s="94"/>
    </row>
    <row r="277" spans="2:15" s="87" customFormat="1">
      <c r="B277" s="94"/>
      <c r="C277" s="94"/>
      <c r="D277" s="130"/>
      <c r="I277" s="93"/>
      <c r="J277" s="94"/>
      <c r="K277" s="94"/>
      <c r="L277" s="94"/>
      <c r="M277" s="94"/>
      <c r="N277" s="94"/>
      <c r="O277" s="94"/>
    </row>
    <row r="278" spans="2:15" s="87" customFormat="1">
      <c r="B278" s="94"/>
      <c r="C278" s="94"/>
      <c r="D278" s="130"/>
      <c r="I278" s="93"/>
      <c r="J278" s="94"/>
      <c r="K278" s="94"/>
      <c r="L278" s="94"/>
      <c r="M278" s="94"/>
      <c r="N278" s="94"/>
      <c r="O278" s="94"/>
    </row>
    <row r="279" spans="2:15" s="87" customFormat="1">
      <c r="B279" s="94"/>
      <c r="C279" s="94"/>
      <c r="D279" s="130"/>
      <c r="I279" s="93"/>
      <c r="J279" s="94"/>
      <c r="K279" s="94"/>
      <c r="L279" s="94"/>
      <c r="M279" s="94"/>
      <c r="N279" s="94"/>
      <c r="O279" s="94"/>
    </row>
    <row r="280" spans="2:15" s="87" customFormat="1">
      <c r="B280" s="94"/>
      <c r="C280" s="94"/>
      <c r="D280" s="130"/>
      <c r="I280" s="93"/>
      <c r="J280" s="94"/>
      <c r="K280" s="94"/>
      <c r="L280" s="94"/>
      <c r="M280" s="94"/>
      <c r="N280" s="94"/>
      <c r="O280" s="94"/>
    </row>
    <row r="281" spans="2:15" s="87" customFormat="1">
      <c r="B281" s="94"/>
      <c r="C281" s="94"/>
      <c r="D281" s="130"/>
      <c r="I281" s="93"/>
      <c r="J281" s="94"/>
      <c r="K281" s="94"/>
      <c r="L281" s="94"/>
      <c r="M281" s="94"/>
      <c r="N281" s="94"/>
      <c r="O281" s="94"/>
    </row>
    <row r="282" spans="2:15" s="87" customFormat="1">
      <c r="B282" s="94"/>
      <c r="C282" s="94"/>
      <c r="D282" s="130"/>
      <c r="I282" s="93"/>
      <c r="J282" s="94"/>
      <c r="K282" s="94"/>
      <c r="L282" s="94"/>
      <c r="M282" s="94"/>
      <c r="N282" s="94"/>
      <c r="O282" s="94"/>
    </row>
    <row r="283" spans="2:15" s="87" customFormat="1">
      <c r="B283" s="94"/>
      <c r="C283" s="94"/>
      <c r="D283" s="130"/>
      <c r="I283" s="93"/>
      <c r="J283" s="94"/>
      <c r="K283" s="94"/>
      <c r="L283" s="94"/>
      <c r="M283" s="94"/>
      <c r="N283" s="94"/>
      <c r="O283" s="94"/>
    </row>
    <row r="284" spans="2:15" s="87" customFormat="1">
      <c r="B284" s="94"/>
      <c r="C284" s="94"/>
      <c r="D284" s="130"/>
      <c r="I284" s="93"/>
      <c r="J284" s="94"/>
      <c r="K284" s="94"/>
      <c r="L284" s="94"/>
      <c r="M284" s="94"/>
      <c r="N284" s="94"/>
      <c r="O284" s="94"/>
    </row>
    <row r="285" spans="2:15" s="87" customFormat="1">
      <c r="B285" s="94"/>
      <c r="C285" s="94"/>
      <c r="D285" s="130"/>
      <c r="I285" s="93"/>
      <c r="J285" s="94"/>
      <c r="K285" s="94"/>
      <c r="L285" s="94"/>
      <c r="M285" s="94"/>
      <c r="N285" s="94"/>
      <c r="O285" s="94"/>
    </row>
    <row r="286" spans="2:15" s="87" customFormat="1">
      <c r="B286" s="94"/>
      <c r="C286" s="94"/>
      <c r="D286" s="130"/>
      <c r="I286" s="93"/>
      <c r="J286" s="94"/>
      <c r="K286" s="94"/>
      <c r="L286" s="94"/>
      <c r="M286" s="94"/>
      <c r="N286" s="94"/>
      <c r="O286" s="94"/>
    </row>
    <row r="287" spans="2:15" s="87" customFormat="1">
      <c r="B287" s="94"/>
      <c r="C287" s="94"/>
      <c r="D287" s="130"/>
      <c r="I287" s="93"/>
      <c r="J287" s="94"/>
      <c r="K287" s="94"/>
      <c r="L287" s="94"/>
      <c r="M287" s="94"/>
      <c r="N287" s="94"/>
      <c r="O287" s="94"/>
    </row>
    <row r="288" spans="2:15" s="87" customFormat="1">
      <c r="B288" s="94"/>
      <c r="C288" s="94"/>
      <c r="D288" s="130"/>
      <c r="I288" s="93"/>
      <c r="J288" s="94"/>
      <c r="K288" s="94"/>
      <c r="L288" s="94"/>
      <c r="M288" s="94"/>
      <c r="N288" s="94"/>
      <c r="O288" s="94"/>
    </row>
    <row r="289" spans="2:15" s="87" customFormat="1">
      <c r="B289" s="94"/>
      <c r="C289" s="94"/>
      <c r="D289" s="130"/>
      <c r="I289" s="93"/>
      <c r="J289" s="94"/>
      <c r="K289" s="94"/>
      <c r="L289" s="94"/>
      <c r="M289" s="94"/>
      <c r="N289" s="94"/>
      <c r="O289" s="94"/>
    </row>
    <row r="290" spans="2:15" s="87" customFormat="1">
      <c r="B290" s="94"/>
      <c r="C290" s="94"/>
      <c r="D290" s="130"/>
      <c r="I290" s="93"/>
      <c r="J290" s="94"/>
      <c r="K290" s="94"/>
      <c r="L290" s="94"/>
      <c r="M290" s="94"/>
      <c r="N290" s="94"/>
      <c r="O290" s="94"/>
    </row>
    <row r="291" spans="2:15" s="87" customFormat="1">
      <c r="B291" s="94"/>
      <c r="C291" s="94"/>
      <c r="D291" s="130"/>
      <c r="I291" s="93"/>
      <c r="J291" s="94"/>
      <c r="K291" s="94"/>
      <c r="L291" s="94"/>
      <c r="M291" s="94"/>
      <c r="N291" s="94"/>
      <c r="O291" s="94"/>
    </row>
    <row r="292" spans="2:15" s="87" customFormat="1">
      <c r="B292" s="94"/>
      <c r="C292" s="94"/>
      <c r="D292" s="130"/>
      <c r="I292" s="93"/>
      <c r="J292" s="94"/>
      <c r="K292" s="94"/>
      <c r="L292" s="94"/>
      <c r="M292" s="94"/>
      <c r="N292" s="94"/>
      <c r="O292" s="94"/>
    </row>
    <row r="293" spans="2:15" s="87" customFormat="1">
      <c r="B293" s="94"/>
      <c r="C293" s="94"/>
      <c r="D293" s="130"/>
      <c r="I293" s="93"/>
      <c r="J293" s="94"/>
      <c r="K293" s="94"/>
      <c r="L293" s="94"/>
      <c r="M293" s="94"/>
      <c r="N293" s="94"/>
      <c r="O293" s="94"/>
    </row>
    <row r="294" spans="2:15" s="87" customFormat="1">
      <c r="B294" s="94"/>
      <c r="C294" s="94"/>
      <c r="D294" s="130"/>
      <c r="I294" s="93"/>
      <c r="J294" s="94"/>
      <c r="K294" s="94"/>
      <c r="L294" s="94"/>
      <c r="M294" s="94"/>
      <c r="N294" s="94"/>
      <c r="O294" s="94"/>
    </row>
    <row r="295" spans="2:15" s="87" customFormat="1">
      <c r="B295" s="94"/>
      <c r="C295" s="94"/>
      <c r="D295" s="130"/>
      <c r="I295" s="93"/>
      <c r="J295" s="94"/>
      <c r="K295" s="94"/>
      <c r="L295" s="94"/>
      <c r="M295" s="94"/>
      <c r="N295" s="94"/>
      <c r="O295" s="94"/>
    </row>
    <row r="296" spans="2:15" s="87" customFormat="1">
      <c r="B296" s="94"/>
      <c r="C296" s="94"/>
      <c r="D296" s="130"/>
      <c r="I296" s="93"/>
      <c r="J296" s="94"/>
      <c r="K296" s="94"/>
      <c r="L296" s="94"/>
      <c r="M296" s="94"/>
      <c r="N296" s="94"/>
      <c r="O296" s="94"/>
    </row>
    <row r="297" spans="2:15" s="87" customFormat="1">
      <c r="B297" s="94"/>
      <c r="C297" s="94"/>
      <c r="D297" s="130"/>
      <c r="I297" s="93"/>
      <c r="J297" s="94"/>
      <c r="K297" s="94"/>
      <c r="L297" s="94"/>
      <c r="M297" s="94"/>
      <c r="N297" s="94"/>
      <c r="O297" s="94"/>
    </row>
    <row r="298" spans="2:15" s="87" customFormat="1">
      <c r="B298" s="94"/>
      <c r="C298" s="94"/>
      <c r="D298" s="130"/>
      <c r="I298" s="93"/>
      <c r="J298" s="94"/>
      <c r="K298" s="94"/>
      <c r="L298" s="94"/>
      <c r="M298" s="94"/>
      <c r="N298" s="94"/>
      <c r="O298" s="94"/>
    </row>
    <row r="299" spans="2:15" s="87" customFormat="1">
      <c r="B299" s="94"/>
      <c r="C299" s="94"/>
      <c r="D299" s="130"/>
      <c r="I299" s="93"/>
      <c r="J299" s="94"/>
      <c r="K299" s="94"/>
      <c r="L299" s="94"/>
      <c r="M299" s="94"/>
      <c r="N299" s="94"/>
      <c r="O299" s="94"/>
    </row>
    <row r="300" spans="2:15" s="87" customFormat="1">
      <c r="B300" s="94"/>
      <c r="C300" s="94"/>
      <c r="D300" s="130"/>
      <c r="I300" s="93"/>
      <c r="J300" s="94"/>
      <c r="K300" s="94"/>
      <c r="L300" s="94"/>
      <c r="M300" s="94"/>
      <c r="N300" s="94"/>
      <c r="O300" s="94"/>
    </row>
    <row r="301" spans="2:15" s="87" customFormat="1">
      <c r="B301" s="94"/>
      <c r="C301" s="94"/>
      <c r="D301" s="130"/>
      <c r="I301" s="93"/>
      <c r="J301" s="94"/>
      <c r="K301" s="94"/>
      <c r="L301" s="94"/>
      <c r="M301" s="94"/>
      <c r="N301" s="94"/>
      <c r="O301" s="94"/>
    </row>
    <row r="302" spans="2:15" s="87" customFormat="1">
      <c r="B302" s="94"/>
      <c r="C302" s="94"/>
      <c r="D302" s="130"/>
      <c r="I302" s="93"/>
      <c r="J302" s="94"/>
      <c r="K302" s="94"/>
      <c r="L302" s="94"/>
      <c r="M302" s="94"/>
      <c r="N302" s="94"/>
      <c r="O302" s="94"/>
    </row>
    <row r="303" spans="2:15" s="87" customFormat="1">
      <c r="B303" s="94"/>
      <c r="C303" s="94"/>
      <c r="D303" s="130"/>
      <c r="I303" s="93"/>
      <c r="J303" s="94"/>
      <c r="K303" s="94"/>
      <c r="L303" s="94"/>
      <c r="M303" s="94"/>
      <c r="N303" s="94"/>
      <c r="O303" s="94"/>
    </row>
    <row r="304" spans="2:15" s="87" customFormat="1">
      <c r="B304" s="94"/>
      <c r="C304" s="94"/>
      <c r="D304" s="130"/>
      <c r="I304" s="93"/>
      <c r="J304" s="94"/>
      <c r="K304" s="94"/>
      <c r="L304" s="94"/>
      <c r="M304" s="94"/>
      <c r="N304" s="94"/>
      <c r="O304" s="94"/>
    </row>
    <row r="305" spans="2:15" s="87" customFormat="1">
      <c r="B305" s="94"/>
      <c r="C305" s="94"/>
      <c r="D305" s="130"/>
      <c r="I305" s="93"/>
      <c r="J305" s="94"/>
      <c r="K305" s="94"/>
      <c r="L305" s="94"/>
      <c r="M305" s="94"/>
      <c r="N305" s="94"/>
      <c r="O305" s="94"/>
    </row>
    <row r="306" spans="2:15" s="87" customFormat="1">
      <c r="B306" s="94"/>
      <c r="C306" s="94"/>
      <c r="D306" s="130"/>
      <c r="I306" s="93"/>
      <c r="J306" s="94"/>
      <c r="K306" s="94"/>
      <c r="L306" s="94"/>
      <c r="M306" s="94"/>
      <c r="N306" s="94"/>
      <c r="O306" s="94"/>
    </row>
    <row r="307" spans="2:15" s="87" customFormat="1">
      <c r="B307" s="94"/>
      <c r="C307" s="94"/>
      <c r="D307" s="130"/>
      <c r="I307" s="93"/>
      <c r="J307" s="94"/>
      <c r="K307" s="94"/>
      <c r="L307" s="94"/>
      <c r="M307" s="94"/>
      <c r="N307" s="94"/>
      <c r="O307" s="94"/>
    </row>
    <row r="308" spans="2:15" s="87" customFormat="1">
      <c r="B308" s="94"/>
      <c r="C308" s="94"/>
      <c r="D308" s="130"/>
      <c r="I308" s="93"/>
      <c r="J308" s="94"/>
      <c r="K308" s="94"/>
      <c r="L308" s="94"/>
      <c r="M308" s="94"/>
      <c r="N308" s="94"/>
      <c r="O308" s="94"/>
    </row>
    <row r="309" spans="2:15" s="87" customFormat="1">
      <c r="B309" s="94"/>
      <c r="C309" s="94"/>
      <c r="D309" s="130"/>
      <c r="I309" s="93"/>
      <c r="J309" s="94"/>
      <c r="K309" s="94"/>
      <c r="L309" s="94"/>
      <c r="M309" s="94"/>
      <c r="N309" s="94"/>
      <c r="O309" s="94"/>
    </row>
    <row r="310" spans="2:15" s="87" customFormat="1">
      <c r="B310" s="94"/>
      <c r="C310" s="94"/>
      <c r="D310" s="130"/>
      <c r="I310" s="93"/>
      <c r="J310" s="94"/>
      <c r="K310" s="94"/>
      <c r="L310" s="94"/>
      <c r="M310" s="94"/>
      <c r="N310" s="94"/>
      <c r="O310" s="94"/>
    </row>
    <row r="311" spans="2:15" s="87" customFormat="1">
      <c r="B311" s="94"/>
      <c r="C311" s="94"/>
      <c r="D311" s="130"/>
      <c r="I311" s="93"/>
      <c r="J311" s="94"/>
      <c r="K311" s="94"/>
      <c r="L311" s="94"/>
      <c r="M311" s="94"/>
      <c r="N311" s="94"/>
      <c r="O311" s="94"/>
    </row>
    <row r="312" spans="2:15" s="87" customFormat="1">
      <c r="B312" s="94"/>
      <c r="C312" s="94"/>
      <c r="D312" s="130"/>
      <c r="I312" s="93"/>
      <c r="J312" s="94"/>
      <c r="K312" s="94"/>
      <c r="L312" s="94"/>
      <c r="M312" s="94"/>
      <c r="N312" s="94"/>
      <c r="O312" s="94"/>
    </row>
    <row r="313" spans="2:15" s="87" customFormat="1">
      <c r="B313" s="94"/>
      <c r="C313" s="94"/>
      <c r="D313" s="130"/>
      <c r="I313" s="93"/>
      <c r="J313" s="94"/>
      <c r="K313" s="94"/>
      <c r="L313" s="94"/>
      <c r="M313" s="94"/>
      <c r="N313" s="94"/>
      <c r="O313" s="94"/>
    </row>
    <row r="314" spans="2:15" s="87" customFormat="1">
      <c r="B314" s="94"/>
      <c r="C314" s="94"/>
      <c r="D314" s="130"/>
      <c r="I314" s="93"/>
      <c r="J314" s="94"/>
      <c r="K314" s="94"/>
      <c r="L314" s="94"/>
      <c r="M314" s="94"/>
      <c r="N314" s="94"/>
      <c r="O314" s="94"/>
    </row>
    <row r="315" spans="2:15" s="87" customFormat="1">
      <c r="B315" s="94"/>
      <c r="C315" s="94"/>
      <c r="D315" s="130"/>
      <c r="I315" s="93"/>
      <c r="J315" s="94"/>
      <c r="K315" s="94"/>
      <c r="L315" s="94"/>
      <c r="M315" s="94"/>
      <c r="N315" s="94"/>
      <c r="O315" s="94"/>
    </row>
    <row r="316" spans="2:15" s="87" customFormat="1">
      <c r="B316" s="94"/>
      <c r="C316" s="94"/>
      <c r="D316" s="130"/>
      <c r="I316" s="93"/>
      <c r="J316" s="94"/>
      <c r="K316" s="94"/>
      <c r="L316" s="94"/>
      <c r="M316" s="94"/>
      <c r="N316" s="94"/>
      <c r="O316" s="94"/>
    </row>
    <row r="317" spans="2:15" s="87" customFormat="1">
      <c r="B317" s="94"/>
      <c r="C317" s="94"/>
      <c r="D317" s="130"/>
      <c r="I317" s="93"/>
      <c r="J317" s="94"/>
      <c r="K317" s="94"/>
      <c r="L317" s="94"/>
      <c r="M317" s="94"/>
      <c r="N317" s="94"/>
      <c r="O317" s="94"/>
    </row>
    <row r="318" spans="2:15" s="87" customFormat="1">
      <c r="B318" s="94"/>
      <c r="C318" s="94"/>
      <c r="D318" s="130"/>
      <c r="I318" s="93"/>
      <c r="J318" s="94"/>
      <c r="K318" s="94"/>
      <c r="L318" s="94"/>
      <c r="M318" s="94"/>
      <c r="N318" s="94"/>
      <c r="O318" s="94"/>
    </row>
    <row r="319" spans="2:15" s="87" customFormat="1">
      <c r="B319" s="94"/>
      <c r="C319" s="94"/>
      <c r="D319" s="130"/>
      <c r="I319" s="93"/>
      <c r="J319" s="94"/>
      <c r="K319" s="94"/>
      <c r="L319" s="94"/>
      <c r="M319" s="94"/>
      <c r="N319" s="94"/>
      <c r="O319" s="94"/>
    </row>
    <row r="320" spans="2:15" s="87" customFormat="1">
      <c r="B320" s="94"/>
      <c r="C320" s="94"/>
      <c r="D320" s="130"/>
      <c r="I320" s="93"/>
      <c r="J320" s="94"/>
      <c r="K320" s="94"/>
      <c r="L320" s="94"/>
      <c r="M320" s="94"/>
      <c r="N320" s="94"/>
      <c r="O320" s="94"/>
    </row>
    <row r="321" spans="2:15" s="87" customFormat="1">
      <c r="B321" s="94"/>
      <c r="C321" s="94"/>
      <c r="D321" s="130"/>
      <c r="I321" s="93"/>
      <c r="J321" s="94"/>
      <c r="K321" s="94"/>
      <c r="L321" s="94"/>
      <c r="M321" s="94"/>
      <c r="N321" s="94"/>
      <c r="O321" s="94"/>
    </row>
    <row r="322" spans="2:15" s="87" customFormat="1">
      <c r="B322" s="94"/>
      <c r="C322" s="94"/>
      <c r="D322" s="130"/>
      <c r="I322" s="93"/>
      <c r="J322" s="94"/>
      <c r="K322" s="94"/>
      <c r="L322" s="94"/>
      <c r="M322" s="94"/>
      <c r="N322" s="94"/>
      <c r="O322" s="94"/>
    </row>
    <row r="323" spans="2:15" s="87" customFormat="1">
      <c r="B323" s="94"/>
      <c r="C323" s="94"/>
      <c r="D323" s="130"/>
      <c r="I323" s="93"/>
      <c r="J323" s="94"/>
      <c r="K323" s="94"/>
      <c r="L323" s="94"/>
      <c r="M323" s="94"/>
      <c r="N323" s="94"/>
      <c r="O323" s="94"/>
    </row>
    <row r="324" spans="2:15" s="87" customFormat="1">
      <c r="B324" s="94"/>
      <c r="C324" s="94"/>
      <c r="D324" s="130"/>
      <c r="I324" s="93"/>
      <c r="J324" s="94"/>
      <c r="K324" s="94"/>
      <c r="L324" s="94"/>
      <c r="M324" s="94"/>
      <c r="N324" s="94"/>
      <c r="O324" s="94"/>
    </row>
    <row r="325" spans="2:15" s="87" customFormat="1">
      <c r="B325" s="94"/>
      <c r="C325" s="94"/>
      <c r="D325" s="130"/>
      <c r="I325" s="93"/>
      <c r="J325" s="94"/>
      <c r="K325" s="94"/>
      <c r="L325" s="94"/>
      <c r="M325" s="94"/>
      <c r="N325" s="94"/>
      <c r="O325" s="94"/>
    </row>
    <row r="326" spans="2:15" s="87" customFormat="1">
      <c r="B326" s="94"/>
      <c r="C326" s="94"/>
      <c r="D326" s="130"/>
      <c r="I326" s="93"/>
      <c r="J326" s="94"/>
      <c r="K326" s="94"/>
      <c r="L326" s="94"/>
      <c r="M326" s="94"/>
      <c r="N326" s="94"/>
      <c r="O326" s="94"/>
    </row>
    <row r="327" spans="2:15" s="87" customFormat="1">
      <c r="B327" s="94"/>
      <c r="C327" s="94"/>
      <c r="D327" s="130"/>
      <c r="I327" s="93"/>
      <c r="J327" s="94"/>
      <c r="K327" s="94"/>
      <c r="L327" s="94"/>
      <c r="M327" s="94"/>
      <c r="N327" s="94"/>
      <c r="O327" s="94"/>
    </row>
    <row r="328" spans="2:15" s="87" customFormat="1">
      <c r="B328" s="94"/>
      <c r="C328" s="94"/>
      <c r="D328" s="130"/>
      <c r="I328" s="93"/>
      <c r="J328" s="94"/>
      <c r="K328" s="94"/>
      <c r="L328" s="94"/>
      <c r="M328" s="94"/>
      <c r="N328" s="94"/>
      <c r="O328" s="94"/>
    </row>
    <row r="329" spans="2:15" s="87" customFormat="1">
      <c r="B329" s="94"/>
      <c r="C329" s="94"/>
      <c r="D329" s="130"/>
      <c r="I329" s="93"/>
      <c r="J329" s="94"/>
      <c r="K329" s="94"/>
      <c r="L329" s="94"/>
      <c r="M329" s="94"/>
      <c r="N329" s="94"/>
      <c r="O329" s="94"/>
    </row>
    <row r="330" spans="2:15" s="87" customFormat="1">
      <c r="B330" s="94"/>
      <c r="C330" s="94"/>
      <c r="D330" s="130"/>
      <c r="I330" s="93"/>
      <c r="J330" s="94"/>
      <c r="K330" s="94"/>
      <c r="L330" s="94"/>
      <c r="M330" s="94"/>
      <c r="N330" s="94"/>
      <c r="O330" s="94"/>
    </row>
    <row r="331" spans="2:15" s="87" customFormat="1">
      <c r="B331" s="94"/>
      <c r="C331" s="94"/>
      <c r="D331" s="130"/>
      <c r="I331" s="93"/>
      <c r="J331" s="94"/>
      <c r="K331" s="94"/>
      <c r="L331" s="94"/>
      <c r="M331" s="94"/>
      <c r="N331" s="94"/>
      <c r="O331" s="94"/>
    </row>
    <row r="332" spans="2:15" s="87" customFormat="1">
      <c r="B332" s="94"/>
      <c r="C332" s="94"/>
      <c r="D332" s="130"/>
      <c r="I332" s="93"/>
      <c r="J332" s="94"/>
      <c r="K332" s="94"/>
      <c r="L332" s="94"/>
      <c r="M332" s="94"/>
      <c r="N332" s="94"/>
      <c r="O332" s="94"/>
    </row>
    <row r="333" spans="2:15" s="87" customFormat="1">
      <c r="B333" s="94"/>
      <c r="C333" s="94"/>
      <c r="D333" s="130"/>
      <c r="I333" s="93"/>
      <c r="J333" s="94"/>
      <c r="K333" s="94"/>
      <c r="L333" s="94"/>
      <c r="M333" s="94"/>
      <c r="N333" s="94"/>
      <c r="O333" s="94"/>
    </row>
    <row r="334" spans="2:15" s="87" customFormat="1">
      <c r="B334" s="94"/>
      <c r="C334" s="94"/>
      <c r="D334" s="130"/>
      <c r="I334" s="93"/>
      <c r="J334" s="94"/>
      <c r="K334" s="94"/>
      <c r="L334" s="94"/>
      <c r="M334" s="94"/>
      <c r="N334" s="94"/>
      <c r="O334" s="94"/>
    </row>
    <row r="335" spans="2:15" s="87" customFormat="1">
      <c r="B335" s="94"/>
      <c r="C335" s="94"/>
      <c r="D335" s="130"/>
      <c r="I335" s="93"/>
      <c r="J335" s="94"/>
      <c r="K335" s="94"/>
      <c r="L335" s="94"/>
      <c r="M335" s="94"/>
      <c r="N335" s="94"/>
      <c r="O335" s="94"/>
    </row>
    <row r="336" spans="2:15" s="87" customFormat="1">
      <c r="B336" s="94"/>
      <c r="C336" s="94"/>
      <c r="D336" s="130"/>
      <c r="I336" s="93"/>
      <c r="J336" s="94"/>
      <c r="K336" s="94"/>
      <c r="L336" s="94"/>
      <c r="M336" s="94"/>
      <c r="N336" s="94"/>
      <c r="O336" s="94"/>
    </row>
    <row r="337" spans="2:15" s="87" customFormat="1">
      <c r="B337" s="94"/>
      <c r="C337" s="94"/>
      <c r="D337" s="130"/>
      <c r="I337" s="93"/>
      <c r="J337" s="94"/>
      <c r="K337" s="94"/>
      <c r="L337" s="94"/>
      <c r="M337" s="94"/>
      <c r="N337" s="94"/>
      <c r="O337" s="94"/>
    </row>
    <row r="338" spans="2:15" s="87" customFormat="1">
      <c r="B338" s="94"/>
      <c r="C338" s="94"/>
      <c r="D338" s="130"/>
      <c r="I338" s="93"/>
      <c r="J338" s="94"/>
      <c r="K338" s="94"/>
      <c r="L338" s="94"/>
      <c r="M338" s="94"/>
      <c r="N338" s="94"/>
      <c r="O338" s="94"/>
    </row>
    <row r="339" spans="2:15" s="87" customFormat="1">
      <c r="B339" s="94"/>
      <c r="C339" s="94"/>
      <c r="D339" s="130"/>
      <c r="I339" s="93"/>
      <c r="J339" s="94"/>
      <c r="K339" s="94"/>
      <c r="L339" s="94"/>
      <c r="M339" s="94"/>
      <c r="N339" s="94"/>
      <c r="O339" s="94"/>
    </row>
    <row r="340" spans="2:15" s="87" customFormat="1">
      <c r="B340" s="94"/>
      <c r="C340" s="94"/>
      <c r="D340" s="130"/>
      <c r="I340" s="93"/>
      <c r="J340" s="94"/>
      <c r="K340" s="94"/>
      <c r="L340" s="94"/>
      <c r="M340" s="94"/>
      <c r="N340" s="94"/>
      <c r="O340" s="94"/>
    </row>
    <row r="341" spans="2:15" s="87" customFormat="1">
      <c r="B341" s="94"/>
      <c r="C341" s="94"/>
      <c r="D341" s="130"/>
      <c r="I341" s="93"/>
      <c r="J341" s="94"/>
      <c r="K341" s="94"/>
      <c r="L341" s="94"/>
      <c r="M341" s="94"/>
      <c r="N341" s="94"/>
      <c r="O341" s="94"/>
    </row>
    <row r="342" spans="2:15" s="87" customFormat="1">
      <c r="B342" s="94"/>
      <c r="C342" s="94"/>
      <c r="D342" s="130"/>
      <c r="I342" s="93"/>
      <c r="J342" s="94"/>
      <c r="K342" s="94"/>
      <c r="L342" s="94"/>
      <c r="M342" s="94"/>
      <c r="N342" s="94"/>
      <c r="O342" s="94"/>
    </row>
    <row r="343" spans="2:15" s="87" customFormat="1">
      <c r="B343" s="94"/>
      <c r="C343" s="94"/>
      <c r="D343" s="130"/>
      <c r="I343" s="93"/>
      <c r="J343" s="94"/>
      <c r="K343" s="94"/>
      <c r="L343" s="94"/>
      <c r="M343" s="94"/>
      <c r="N343" s="94"/>
      <c r="O343" s="94"/>
    </row>
    <row r="344" spans="2:15" s="87" customFormat="1">
      <c r="B344" s="94"/>
      <c r="C344" s="94"/>
      <c r="D344" s="130"/>
      <c r="I344" s="93"/>
      <c r="J344" s="94"/>
      <c r="K344" s="94"/>
      <c r="L344" s="94"/>
      <c r="M344" s="94"/>
      <c r="N344" s="94"/>
      <c r="O344" s="94"/>
    </row>
    <row r="345" spans="2:15" s="87" customFormat="1">
      <c r="B345" s="94"/>
      <c r="C345" s="94"/>
      <c r="D345" s="130"/>
      <c r="I345" s="93"/>
      <c r="J345" s="94"/>
      <c r="K345" s="94"/>
      <c r="L345" s="94"/>
      <c r="M345" s="94"/>
      <c r="N345" s="94"/>
      <c r="O345" s="94"/>
    </row>
    <row r="346" spans="2:15" s="87" customFormat="1">
      <c r="B346" s="94"/>
      <c r="C346" s="94"/>
      <c r="D346" s="130"/>
      <c r="I346" s="93"/>
      <c r="J346" s="94"/>
      <c r="K346" s="94"/>
      <c r="L346" s="94"/>
      <c r="M346" s="94"/>
      <c r="N346" s="94"/>
      <c r="O346" s="94"/>
    </row>
    <row r="347" spans="2:15" s="87" customFormat="1">
      <c r="B347" s="94"/>
      <c r="C347" s="94"/>
      <c r="D347" s="130"/>
      <c r="I347" s="93"/>
      <c r="J347" s="94"/>
      <c r="K347" s="94"/>
      <c r="L347" s="94"/>
      <c r="M347" s="94"/>
      <c r="N347" s="94"/>
      <c r="O347" s="94"/>
    </row>
    <row r="348" spans="2:15" s="87" customFormat="1">
      <c r="B348" s="94"/>
      <c r="C348" s="94"/>
      <c r="D348" s="130"/>
      <c r="I348" s="93"/>
      <c r="J348" s="94"/>
      <c r="K348" s="94"/>
      <c r="L348" s="94"/>
      <c r="M348" s="94"/>
      <c r="N348" s="94"/>
      <c r="O348" s="94"/>
    </row>
    <row r="349" spans="2:15" s="87" customFormat="1">
      <c r="B349" s="94"/>
      <c r="C349" s="94"/>
      <c r="D349" s="130"/>
      <c r="I349" s="93"/>
      <c r="J349" s="94"/>
      <c r="K349" s="94"/>
      <c r="L349" s="94"/>
      <c r="M349" s="94"/>
      <c r="N349" s="94"/>
      <c r="O349" s="94"/>
    </row>
    <row r="350" spans="2:15" s="87" customFormat="1">
      <c r="B350" s="94"/>
      <c r="C350" s="94"/>
      <c r="D350" s="130"/>
      <c r="I350" s="93"/>
      <c r="J350" s="94"/>
      <c r="K350" s="94"/>
      <c r="L350" s="94"/>
      <c r="M350" s="94"/>
      <c r="N350" s="94"/>
      <c r="O350" s="94"/>
    </row>
    <row r="351" spans="2:15" s="87" customFormat="1">
      <c r="B351" s="94"/>
      <c r="C351" s="94"/>
      <c r="D351" s="130"/>
      <c r="I351" s="93"/>
      <c r="J351" s="94"/>
      <c r="K351" s="94"/>
      <c r="L351" s="94"/>
      <c r="M351" s="94"/>
      <c r="N351" s="94"/>
      <c r="O351" s="94"/>
    </row>
    <row r="352" spans="2:15" s="87" customFormat="1">
      <c r="B352" s="94"/>
      <c r="C352" s="94"/>
      <c r="D352" s="130"/>
      <c r="I352" s="93"/>
      <c r="J352" s="94"/>
      <c r="K352" s="94"/>
      <c r="L352" s="94"/>
      <c r="M352" s="94"/>
      <c r="N352" s="94"/>
      <c r="O352" s="94"/>
    </row>
    <row r="353" spans="2:15" s="87" customFormat="1">
      <c r="B353" s="94"/>
      <c r="C353" s="94"/>
      <c r="D353" s="130"/>
      <c r="I353" s="93"/>
      <c r="J353" s="94"/>
      <c r="K353" s="94"/>
      <c r="L353" s="94"/>
      <c r="M353" s="94"/>
      <c r="N353" s="94"/>
      <c r="O353" s="94"/>
    </row>
    <row r="354" spans="2:15" s="87" customFormat="1">
      <c r="B354" s="94"/>
      <c r="C354" s="94"/>
      <c r="D354" s="130"/>
      <c r="I354" s="93"/>
      <c r="J354" s="94"/>
      <c r="K354" s="94"/>
      <c r="L354" s="94"/>
      <c r="M354" s="94"/>
      <c r="N354" s="94"/>
      <c r="O354" s="94"/>
    </row>
    <row r="355" spans="2:15" s="87" customFormat="1">
      <c r="B355" s="94"/>
      <c r="C355" s="94"/>
      <c r="D355" s="130"/>
      <c r="I355" s="93"/>
      <c r="J355" s="94"/>
      <c r="K355" s="94"/>
      <c r="L355" s="94"/>
      <c r="M355" s="94"/>
      <c r="N355" s="94"/>
      <c r="O355" s="94"/>
    </row>
    <row r="356" spans="2:15" s="87" customFormat="1">
      <c r="B356" s="94"/>
      <c r="C356" s="94"/>
      <c r="D356" s="130"/>
      <c r="I356" s="93"/>
      <c r="J356" s="94"/>
      <c r="K356" s="94"/>
      <c r="L356" s="94"/>
      <c r="M356" s="94"/>
      <c r="N356" s="94"/>
      <c r="O356" s="94"/>
    </row>
    <row r="357" spans="2:15" s="87" customFormat="1">
      <c r="B357" s="94"/>
      <c r="C357" s="94"/>
      <c r="D357" s="130"/>
      <c r="I357" s="93"/>
      <c r="J357" s="94"/>
      <c r="K357" s="94"/>
      <c r="L357" s="94"/>
      <c r="M357" s="94"/>
      <c r="N357" s="94"/>
      <c r="O357" s="94"/>
    </row>
    <row r="358" spans="2:15" s="87" customFormat="1">
      <c r="B358" s="94"/>
      <c r="C358" s="94"/>
      <c r="D358" s="130"/>
      <c r="I358" s="93"/>
      <c r="J358" s="94"/>
      <c r="K358" s="94"/>
      <c r="L358" s="94"/>
      <c r="M358" s="94"/>
      <c r="N358" s="94"/>
      <c r="O358" s="94"/>
    </row>
    <row r="359" spans="2:15" s="87" customFormat="1">
      <c r="B359" s="94"/>
      <c r="C359" s="94"/>
      <c r="D359" s="130"/>
      <c r="I359" s="93"/>
      <c r="J359" s="94"/>
      <c r="K359" s="94"/>
      <c r="L359" s="94"/>
      <c r="M359" s="94"/>
      <c r="N359" s="94"/>
      <c r="O359" s="94"/>
    </row>
    <row r="360" spans="2:15" s="87" customFormat="1">
      <c r="B360" s="94"/>
      <c r="C360" s="94"/>
      <c r="D360" s="130"/>
      <c r="I360" s="93"/>
      <c r="J360" s="94"/>
      <c r="K360" s="94"/>
      <c r="L360" s="94"/>
      <c r="M360" s="94"/>
      <c r="N360" s="94"/>
      <c r="O360" s="94"/>
    </row>
    <row r="361" spans="2:15" s="87" customFormat="1">
      <c r="B361" s="94"/>
      <c r="C361" s="94"/>
      <c r="D361" s="130"/>
      <c r="I361" s="93"/>
      <c r="J361" s="94"/>
      <c r="K361" s="94"/>
      <c r="L361" s="94"/>
      <c r="M361" s="94"/>
      <c r="N361" s="94"/>
      <c r="O361" s="94"/>
    </row>
    <row r="362" spans="2:15" s="87" customFormat="1">
      <c r="B362" s="94"/>
      <c r="C362" s="94"/>
      <c r="D362" s="130"/>
      <c r="I362" s="93"/>
      <c r="J362" s="94"/>
      <c r="K362" s="94"/>
      <c r="L362" s="94"/>
      <c r="M362" s="94"/>
      <c r="N362" s="94"/>
      <c r="O362" s="94"/>
    </row>
    <row r="363" spans="2:15" s="87" customFormat="1">
      <c r="B363" s="94"/>
      <c r="C363" s="94"/>
      <c r="D363" s="130"/>
      <c r="I363" s="93"/>
      <c r="J363" s="94"/>
      <c r="K363" s="94"/>
      <c r="L363" s="94"/>
      <c r="M363" s="94"/>
      <c r="N363" s="94"/>
      <c r="O363" s="94"/>
    </row>
    <row r="364" spans="2:15" s="87" customFormat="1">
      <c r="B364" s="94"/>
      <c r="C364" s="94"/>
      <c r="D364" s="130"/>
      <c r="I364" s="93"/>
      <c r="J364" s="94"/>
      <c r="K364" s="94"/>
      <c r="L364" s="94"/>
      <c r="M364" s="94"/>
      <c r="N364" s="94"/>
      <c r="O364" s="94"/>
    </row>
    <row r="365" spans="2:15" s="87" customFormat="1">
      <c r="B365" s="94"/>
      <c r="C365" s="94"/>
      <c r="D365" s="130"/>
      <c r="I365" s="93"/>
      <c r="J365" s="94"/>
      <c r="K365" s="94"/>
      <c r="L365" s="94"/>
      <c r="M365" s="94"/>
      <c r="N365" s="94"/>
      <c r="O365" s="94"/>
    </row>
    <row r="366" spans="2:15" s="87" customFormat="1">
      <c r="B366" s="94"/>
      <c r="C366" s="94"/>
      <c r="D366" s="130"/>
      <c r="I366" s="93"/>
      <c r="J366" s="94"/>
      <c r="K366" s="94"/>
      <c r="L366" s="94"/>
      <c r="M366" s="94"/>
      <c r="N366" s="94"/>
      <c r="O366" s="94"/>
    </row>
    <row r="367" spans="2:15" s="87" customFormat="1">
      <c r="B367" s="94"/>
      <c r="C367" s="94"/>
      <c r="D367" s="130"/>
      <c r="I367" s="93"/>
      <c r="J367" s="94"/>
      <c r="K367" s="94"/>
      <c r="L367" s="94"/>
      <c r="M367" s="94"/>
      <c r="N367" s="94"/>
      <c r="O367" s="94"/>
    </row>
    <row r="368" spans="2:15" s="87" customFormat="1">
      <c r="B368" s="94"/>
      <c r="C368" s="94"/>
      <c r="D368" s="130"/>
      <c r="I368" s="93"/>
      <c r="J368" s="94"/>
      <c r="K368" s="94"/>
      <c r="L368" s="94"/>
      <c r="M368" s="94"/>
      <c r="N368" s="94"/>
      <c r="O368" s="94"/>
    </row>
    <row r="369" spans="2:15" s="87" customFormat="1">
      <c r="B369" s="94"/>
      <c r="C369" s="94"/>
      <c r="D369" s="130"/>
      <c r="I369" s="93"/>
      <c r="J369" s="94"/>
      <c r="K369" s="94"/>
      <c r="L369" s="94"/>
      <c r="M369" s="94"/>
      <c r="N369" s="94"/>
      <c r="O369" s="94"/>
    </row>
    <row r="370" spans="2:15" s="87" customFormat="1">
      <c r="B370" s="94"/>
      <c r="C370" s="94"/>
      <c r="D370" s="130"/>
      <c r="I370" s="93"/>
      <c r="J370" s="94"/>
      <c r="K370" s="94"/>
      <c r="L370" s="94"/>
      <c r="M370" s="94"/>
      <c r="N370" s="94"/>
      <c r="O370" s="94"/>
    </row>
    <row r="371" spans="2:15" s="87" customFormat="1">
      <c r="B371" s="94"/>
      <c r="C371" s="94"/>
      <c r="D371" s="130"/>
      <c r="I371" s="93"/>
      <c r="J371" s="94"/>
      <c r="K371" s="94"/>
      <c r="L371" s="94"/>
      <c r="M371" s="94"/>
      <c r="N371" s="94"/>
      <c r="O371" s="94"/>
    </row>
    <row r="372" spans="2:15" s="87" customFormat="1">
      <c r="B372" s="94"/>
      <c r="C372" s="94"/>
      <c r="D372" s="130"/>
      <c r="I372" s="93"/>
      <c r="J372" s="94"/>
      <c r="K372" s="94"/>
      <c r="L372" s="94"/>
      <c r="M372" s="94"/>
      <c r="N372" s="94"/>
      <c r="O372" s="94"/>
    </row>
    <row r="373" spans="2:15" s="87" customFormat="1">
      <c r="B373" s="94"/>
      <c r="C373" s="94"/>
      <c r="D373" s="130"/>
      <c r="I373" s="93"/>
      <c r="J373" s="94"/>
      <c r="K373" s="94"/>
      <c r="L373" s="94"/>
      <c r="M373" s="94"/>
      <c r="N373" s="94"/>
      <c r="O373" s="94"/>
    </row>
    <row r="374" spans="2:15" s="87" customFormat="1">
      <c r="B374" s="94"/>
      <c r="C374" s="94"/>
      <c r="D374" s="130"/>
      <c r="I374" s="93"/>
      <c r="J374" s="94"/>
      <c r="K374" s="94"/>
      <c r="L374" s="94"/>
      <c r="M374" s="94"/>
      <c r="N374" s="94"/>
      <c r="O374" s="94"/>
    </row>
    <row r="375" spans="2:15" s="87" customFormat="1">
      <c r="B375" s="94"/>
      <c r="C375" s="94"/>
      <c r="D375" s="130"/>
      <c r="I375" s="93"/>
      <c r="J375" s="94"/>
      <c r="K375" s="94"/>
      <c r="L375" s="94"/>
      <c r="M375" s="94"/>
      <c r="N375" s="94"/>
      <c r="O375" s="94"/>
    </row>
    <row r="376" spans="2:15" s="87" customFormat="1">
      <c r="B376" s="94"/>
      <c r="C376" s="94"/>
      <c r="D376" s="130"/>
      <c r="I376" s="93"/>
      <c r="J376" s="94"/>
      <c r="K376" s="94"/>
      <c r="L376" s="94"/>
      <c r="M376" s="94"/>
      <c r="N376" s="94"/>
      <c r="O376" s="94"/>
    </row>
    <row r="377" spans="2:15" s="87" customFormat="1">
      <c r="B377" s="94"/>
      <c r="C377" s="94"/>
      <c r="D377" s="130"/>
      <c r="I377" s="93"/>
      <c r="J377" s="94"/>
      <c r="K377" s="94"/>
      <c r="L377" s="94"/>
      <c r="M377" s="94"/>
      <c r="N377" s="94"/>
      <c r="O377" s="94"/>
    </row>
    <row r="378" spans="2:15" s="87" customFormat="1">
      <c r="B378" s="94"/>
      <c r="C378" s="94"/>
      <c r="D378" s="130"/>
      <c r="I378" s="93"/>
      <c r="J378" s="94"/>
      <c r="K378" s="94"/>
      <c r="L378" s="94"/>
      <c r="M378" s="94"/>
      <c r="N378" s="94"/>
      <c r="O378" s="94"/>
    </row>
    <row r="379" spans="2:15" s="87" customFormat="1">
      <c r="B379" s="94"/>
      <c r="C379" s="94"/>
      <c r="D379" s="130"/>
      <c r="I379" s="93"/>
      <c r="J379" s="94"/>
      <c r="K379" s="94"/>
      <c r="L379" s="94"/>
      <c r="M379" s="94"/>
      <c r="N379" s="94"/>
      <c r="O379" s="94"/>
    </row>
    <row r="380" spans="2:15" s="87" customFormat="1">
      <c r="B380" s="94"/>
      <c r="C380" s="94"/>
      <c r="D380" s="130"/>
      <c r="I380" s="93"/>
      <c r="J380" s="94"/>
      <c r="K380" s="94"/>
      <c r="L380" s="94"/>
      <c r="M380" s="94"/>
      <c r="N380" s="94"/>
      <c r="O380" s="94"/>
    </row>
    <row r="381" spans="2:15" s="87" customFormat="1">
      <c r="B381" s="94"/>
      <c r="C381" s="94"/>
      <c r="D381" s="130"/>
      <c r="I381" s="93"/>
      <c r="J381" s="94"/>
      <c r="K381" s="94"/>
      <c r="L381" s="94"/>
      <c r="M381" s="94"/>
      <c r="N381" s="94"/>
      <c r="O381" s="94"/>
    </row>
    <row r="382" spans="2:15" s="87" customFormat="1">
      <c r="B382" s="94"/>
      <c r="C382" s="94"/>
      <c r="D382" s="130"/>
      <c r="I382" s="93"/>
      <c r="J382" s="94"/>
      <c r="K382" s="94"/>
      <c r="L382" s="94"/>
      <c r="M382" s="94"/>
      <c r="N382" s="94"/>
      <c r="O382" s="94"/>
    </row>
    <row r="383" spans="2:15" s="87" customFormat="1">
      <c r="B383" s="94"/>
      <c r="C383" s="94"/>
      <c r="D383" s="130"/>
      <c r="I383" s="93"/>
      <c r="J383" s="94"/>
      <c r="K383" s="94"/>
      <c r="L383" s="94"/>
      <c r="M383" s="94"/>
      <c r="N383" s="94"/>
      <c r="O383" s="94"/>
    </row>
    <row r="384" spans="2:15" s="87" customFormat="1">
      <c r="B384" s="94"/>
      <c r="C384" s="94"/>
      <c r="D384" s="130"/>
      <c r="I384" s="93"/>
      <c r="J384" s="94"/>
      <c r="K384" s="94"/>
      <c r="L384" s="94"/>
      <c r="M384" s="94"/>
      <c r="N384" s="94"/>
      <c r="O384" s="94"/>
    </row>
    <row r="385" spans="2:15" s="87" customFormat="1">
      <c r="B385" s="94"/>
      <c r="C385" s="94"/>
      <c r="D385" s="130"/>
      <c r="I385" s="93"/>
      <c r="J385" s="94"/>
      <c r="K385" s="94"/>
      <c r="L385" s="94"/>
      <c r="M385" s="94"/>
      <c r="N385" s="94"/>
      <c r="O385" s="94"/>
    </row>
    <row r="386" spans="2:15" s="87" customFormat="1">
      <c r="B386" s="94"/>
      <c r="C386" s="94"/>
      <c r="D386" s="130"/>
      <c r="I386" s="93"/>
      <c r="J386" s="94"/>
      <c r="K386" s="94"/>
      <c r="L386" s="94"/>
      <c r="M386" s="94"/>
      <c r="N386" s="94"/>
      <c r="O386" s="94"/>
    </row>
    <row r="387" spans="2:15" s="87" customFormat="1">
      <c r="B387" s="94"/>
      <c r="C387" s="94"/>
      <c r="D387" s="130"/>
      <c r="I387" s="93"/>
      <c r="J387" s="94"/>
      <c r="K387" s="94"/>
      <c r="L387" s="94"/>
      <c r="M387" s="94"/>
      <c r="N387" s="94"/>
      <c r="O387" s="94"/>
    </row>
    <row r="388" spans="2:15" s="87" customFormat="1">
      <c r="B388" s="94"/>
      <c r="C388" s="94"/>
      <c r="D388" s="130"/>
      <c r="I388" s="93"/>
      <c r="J388" s="94"/>
      <c r="K388" s="94"/>
      <c r="L388" s="94"/>
      <c r="M388" s="94"/>
      <c r="N388" s="94"/>
      <c r="O388" s="94"/>
    </row>
    <row r="389" spans="2:15" s="87" customFormat="1">
      <c r="B389" s="94"/>
      <c r="C389" s="94"/>
      <c r="D389" s="130"/>
      <c r="I389" s="93"/>
      <c r="J389" s="94"/>
      <c r="K389" s="94"/>
      <c r="L389" s="94"/>
      <c r="M389" s="94"/>
      <c r="N389" s="94"/>
      <c r="O389" s="94"/>
    </row>
    <row r="390" spans="2:15" s="87" customFormat="1">
      <c r="B390" s="94"/>
      <c r="C390" s="94"/>
      <c r="D390" s="130"/>
      <c r="I390" s="93"/>
      <c r="J390" s="94"/>
      <c r="K390" s="94"/>
      <c r="L390" s="94"/>
      <c r="M390" s="94"/>
      <c r="N390" s="94"/>
      <c r="O390" s="94"/>
    </row>
    <row r="391" spans="2:15" s="87" customFormat="1">
      <c r="B391" s="94"/>
      <c r="C391" s="94"/>
      <c r="D391" s="130"/>
      <c r="I391" s="93"/>
      <c r="J391" s="94"/>
      <c r="K391" s="94"/>
      <c r="L391" s="94"/>
      <c r="M391" s="94"/>
      <c r="N391" s="94"/>
      <c r="O391" s="94"/>
    </row>
    <row r="392" spans="2:15" s="87" customFormat="1">
      <c r="B392" s="94"/>
      <c r="C392" s="94"/>
      <c r="D392" s="130"/>
      <c r="I392" s="93"/>
      <c r="J392" s="94"/>
      <c r="K392" s="94"/>
      <c r="L392" s="94"/>
      <c r="M392" s="94"/>
      <c r="N392" s="94"/>
      <c r="O392" s="94"/>
    </row>
    <row r="393" spans="2:15" s="87" customFormat="1">
      <c r="B393" s="94"/>
      <c r="C393" s="94"/>
      <c r="D393" s="130"/>
      <c r="I393" s="93"/>
      <c r="J393" s="94"/>
      <c r="K393" s="94"/>
      <c r="L393" s="94"/>
      <c r="M393" s="94"/>
      <c r="N393" s="94"/>
      <c r="O393" s="94"/>
    </row>
    <row r="394" spans="2:15" s="87" customFormat="1">
      <c r="B394" s="94"/>
      <c r="C394" s="94"/>
      <c r="D394" s="130"/>
      <c r="I394" s="93"/>
      <c r="J394" s="94"/>
      <c r="K394" s="94"/>
      <c r="L394" s="94"/>
      <c r="M394" s="94"/>
      <c r="N394" s="94"/>
      <c r="O394" s="94"/>
    </row>
    <row r="395" spans="2:15" s="87" customFormat="1">
      <c r="B395" s="94"/>
      <c r="C395" s="94"/>
      <c r="D395" s="130"/>
      <c r="I395" s="93"/>
      <c r="J395" s="94"/>
      <c r="K395" s="94"/>
      <c r="L395" s="94"/>
      <c r="M395" s="94"/>
      <c r="N395" s="94"/>
      <c r="O395" s="94"/>
    </row>
    <row r="396" spans="2:15" s="87" customFormat="1">
      <c r="B396" s="94"/>
      <c r="C396" s="94"/>
      <c r="D396" s="130"/>
      <c r="I396" s="93"/>
      <c r="J396" s="94"/>
      <c r="K396" s="94"/>
      <c r="L396" s="94"/>
      <c r="M396" s="94"/>
      <c r="N396" s="94"/>
      <c r="O396" s="94"/>
    </row>
    <row r="397" spans="2:15" s="87" customFormat="1">
      <c r="B397" s="94"/>
      <c r="C397" s="94"/>
      <c r="D397" s="130"/>
      <c r="I397" s="93"/>
      <c r="J397" s="94"/>
      <c r="K397" s="94"/>
      <c r="L397" s="94"/>
      <c r="M397" s="94"/>
      <c r="N397" s="94"/>
      <c r="O397" s="94"/>
    </row>
    <row r="398" spans="2:15" s="87" customFormat="1">
      <c r="B398" s="94"/>
      <c r="C398" s="94"/>
      <c r="D398" s="130"/>
      <c r="I398" s="93"/>
      <c r="J398" s="94"/>
      <c r="K398" s="94"/>
      <c r="L398" s="94"/>
      <c r="M398" s="94"/>
      <c r="N398" s="94"/>
      <c r="O398" s="94"/>
    </row>
    <row r="399" spans="2:15" s="87" customFormat="1">
      <c r="B399" s="94"/>
      <c r="C399" s="94"/>
      <c r="D399" s="130"/>
      <c r="I399" s="93"/>
      <c r="J399" s="94"/>
      <c r="K399" s="94"/>
      <c r="L399" s="94"/>
      <c r="M399" s="94"/>
      <c r="N399" s="94"/>
      <c r="O399" s="94"/>
    </row>
    <row r="400" spans="2:15" s="87" customFormat="1">
      <c r="B400" s="94"/>
      <c r="C400" s="94"/>
      <c r="D400" s="130"/>
      <c r="I400" s="93"/>
      <c r="J400" s="94"/>
      <c r="K400" s="94"/>
      <c r="L400" s="94"/>
      <c r="M400" s="94"/>
      <c r="N400" s="94"/>
      <c r="O400" s="94"/>
    </row>
    <row r="401" spans="2:15" s="87" customFormat="1">
      <c r="B401" s="94"/>
      <c r="C401" s="94"/>
      <c r="D401" s="130"/>
      <c r="I401" s="93"/>
      <c r="J401" s="94"/>
      <c r="K401" s="94"/>
      <c r="L401" s="94"/>
      <c r="M401" s="94"/>
      <c r="N401" s="94"/>
      <c r="O401" s="94"/>
    </row>
    <row r="402" spans="2:15" s="87" customFormat="1">
      <c r="B402" s="94"/>
      <c r="C402" s="94"/>
      <c r="D402" s="130"/>
      <c r="I402" s="93"/>
      <c r="J402" s="94"/>
      <c r="K402" s="94"/>
      <c r="L402" s="94"/>
      <c r="M402" s="94"/>
      <c r="N402" s="94"/>
      <c r="O402" s="94"/>
    </row>
    <row r="403" spans="2:15" s="87" customFormat="1">
      <c r="B403" s="94"/>
      <c r="C403" s="94"/>
      <c r="D403" s="130"/>
      <c r="I403" s="93"/>
      <c r="J403" s="94"/>
      <c r="K403" s="94"/>
      <c r="L403" s="94"/>
      <c r="M403" s="94"/>
      <c r="N403" s="94"/>
      <c r="O403" s="94"/>
    </row>
    <row r="404" spans="2:15" s="87" customFormat="1">
      <c r="B404" s="94"/>
      <c r="C404" s="94"/>
      <c r="D404" s="130"/>
      <c r="I404" s="93"/>
      <c r="J404" s="94"/>
      <c r="K404" s="94"/>
      <c r="L404" s="94"/>
      <c r="M404" s="94"/>
      <c r="N404" s="94"/>
      <c r="O404" s="94"/>
    </row>
    <row r="405" spans="2:15" s="87" customFormat="1">
      <c r="B405" s="94"/>
      <c r="C405" s="94"/>
      <c r="D405" s="130"/>
      <c r="I405" s="93"/>
      <c r="J405" s="94"/>
      <c r="K405" s="94"/>
      <c r="L405" s="94"/>
      <c r="M405" s="94"/>
      <c r="N405" s="94"/>
      <c r="O405" s="94"/>
    </row>
    <row r="406" spans="2:15" s="87" customFormat="1">
      <c r="B406" s="94"/>
      <c r="C406" s="94"/>
      <c r="D406" s="130"/>
      <c r="I406" s="93"/>
      <c r="J406" s="94"/>
      <c r="K406" s="94"/>
      <c r="L406" s="94"/>
      <c r="M406" s="94"/>
      <c r="N406" s="94"/>
      <c r="O406" s="94"/>
    </row>
    <row r="407" spans="2:15" s="87" customFormat="1">
      <c r="B407" s="94"/>
      <c r="C407" s="94"/>
      <c r="D407" s="130"/>
      <c r="I407" s="93"/>
      <c r="J407" s="94"/>
      <c r="K407" s="94"/>
      <c r="L407" s="94"/>
      <c r="M407" s="94"/>
      <c r="N407" s="94"/>
      <c r="O407" s="94"/>
    </row>
    <row r="408" spans="2:15" s="87" customFormat="1">
      <c r="B408" s="94"/>
      <c r="C408" s="94"/>
      <c r="D408" s="130"/>
      <c r="I408" s="93"/>
      <c r="J408" s="94"/>
      <c r="K408" s="94"/>
      <c r="L408" s="94"/>
      <c r="M408" s="94"/>
      <c r="N408" s="94"/>
      <c r="O408" s="94"/>
    </row>
    <row r="409" spans="2:15" s="87" customFormat="1">
      <c r="B409" s="94"/>
      <c r="C409" s="94"/>
      <c r="D409" s="130"/>
      <c r="I409" s="93"/>
      <c r="J409" s="94"/>
      <c r="K409" s="94"/>
      <c r="L409" s="94"/>
      <c r="M409" s="94"/>
      <c r="N409" s="94"/>
      <c r="O409" s="94"/>
    </row>
    <row r="410" spans="2:15" s="87" customFormat="1">
      <c r="B410" s="94"/>
      <c r="C410" s="94"/>
      <c r="D410" s="130"/>
      <c r="I410" s="93"/>
      <c r="J410" s="94"/>
      <c r="K410" s="94"/>
      <c r="L410" s="94"/>
      <c r="M410" s="94"/>
      <c r="N410" s="94"/>
      <c r="O410" s="94"/>
    </row>
    <row r="411" spans="2:15" s="87" customFormat="1">
      <c r="B411" s="94"/>
      <c r="C411" s="94"/>
      <c r="D411" s="130"/>
      <c r="I411" s="93"/>
      <c r="J411" s="94"/>
      <c r="K411" s="94"/>
      <c r="L411" s="94"/>
      <c r="M411" s="94"/>
      <c r="N411" s="94"/>
      <c r="O411" s="94"/>
    </row>
    <row r="412" spans="2:15" s="87" customFormat="1">
      <c r="B412" s="94"/>
      <c r="C412" s="94"/>
      <c r="D412" s="130"/>
      <c r="I412" s="93"/>
      <c r="J412" s="94"/>
      <c r="K412" s="94"/>
      <c r="L412" s="94"/>
      <c r="M412" s="94"/>
      <c r="N412" s="94"/>
      <c r="O412" s="94"/>
    </row>
    <row r="413" spans="2:15" s="87" customFormat="1">
      <c r="B413" s="94"/>
      <c r="C413" s="94"/>
      <c r="D413" s="130"/>
      <c r="I413" s="93"/>
      <c r="J413" s="94"/>
      <c r="K413" s="94"/>
      <c r="L413" s="94"/>
      <c r="M413" s="94"/>
      <c r="N413" s="94"/>
      <c r="O413" s="94"/>
    </row>
    <row r="414" spans="2:15" s="87" customFormat="1">
      <c r="B414" s="94"/>
      <c r="C414" s="94"/>
      <c r="D414" s="130"/>
      <c r="I414" s="93"/>
      <c r="J414" s="94"/>
      <c r="K414" s="94"/>
      <c r="L414" s="94"/>
      <c r="M414" s="94"/>
      <c r="N414" s="94"/>
      <c r="O414" s="94"/>
    </row>
    <row r="415" spans="2:15" s="87" customFormat="1">
      <c r="B415" s="94"/>
      <c r="C415" s="94"/>
      <c r="D415" s="130"/>
      <c r="I415" s="93"/>
      <c r="J415" s="94"/>
      <c r="K415" s="94"/>
      <c r="L415" s="94"/>
      <c r="M415" s="94"/>
      <c r="N415" s="94"/>
      <c r="O415" s="94"/>
    </row>
    <row r="416" spans="2:15" s="87" customFormat="1">
      <c r="B416" s="94"/>
      <c r="C416" s="94"/>
      <c r="D416" s="130"/>
      <c r="I416" s="93"/>
      <c r="J416" s="94"/>
      <c r="K416" s="94"/>
      <c r="L416" s="94"/>
      <c r="M416" s="94"/>
      <c r="N416" s="94"/>
      <c r="O416" s="94"/>
    </row>
    <row r="417" spans="2:15" s="87" customFormat="1">
      <c r="B417" s="94"/>
      <c r="C417" s="94"/>
      <c r="D417" s="130"/>
      <c r="I417" s="93"/>
      <c r="J417" s="94"/>
      <c r="K417" s="94"/>
      <c r="L417" s="94"/>
      <c r="M417" s="94"/>
      <c r="N417" s="94"/>
      <c r="O417" s="94"/>
    </row>
    <row r="418" spans="2:15" s="87" customFormat="1">
      <c r="B418" s="94"/>
      <c r="C418" s="94"/>
      <c r="D418" s="130"/>
      <c r="I418" s="93"/>
      <c r="J418" s="94"/>
      <c r="K418" s="94"/>
      <c r="L418" s="94"/>
      <c r="M418" s="94"/>
      <c r="N418" s="94"/>
      <c r="O418" s="94"/>
    </row>
    <row r="419" spans="2:15" s="87" customFormat="1">
      <c r="B419" s="94"/>
      <c r="C419" s="94"/>
      <c r="D419" s="130"/>
      <c r="I419" s="93"/>
      <c r="J419" s="94"/>
      <c r="K419" s="94"/>
      <c r="L419" s="94"/>
      <c r="M419" s="94"/>
      <c r="N419" s="94"/>
      <c r="O419" s="94"/>
    </row>
    <row r="420" spans="2:15" s="87" customFormat="1">
      <c r="B420" s="94"/>
      <c r="C420" s="94"/>
      <c r="D420" s="130"/>
      <c r="I420" s="93"/>
      <c r="J420" s="94"/>
      <c r="K420" s="94"/>
      <c r="L420" s="94"/>
      <c r="M420" s="94"/>
      <c r="N420" s="94"/>
      <c r="O420" s="94"/>
    </row>
    <row r="421" spans="2:15" s="87" customFormat="1">
      <c r="B421" s="94"/>
      <c r="C421" s="94"/>
      <c r="D421" s="130"/>
      <c r="I421" s="93"/>
      <c r="J421" s="94"/>
      <c r="K421" s="94"/>
      <c r="L421" s="94"/>
      <c r="M421" s="94"/>
      <c r="N421" s="94"/>
      <c r="O421" s="94"/>
    </row>
    <row r="422" spans="2:15" s="87" customFormat="1">
      <c r="B422" s="94"/>
      <c r="C422" s="94"/>
      <c r="D422" s="130"/>
      <c r="I422" s="93"/>
      <c r="J422" s="94"/>
      <c r="K422" s="94"/>
      <c r="L422" s="94"/>
      <c r="M422" s="94"/>
      <c r="N422" s="94"/>
      <c r="O422" s="94"/>
    </row>
    <row r="423" spans="2:15" s="87" customFormat="1">
      <c r="B423" s="94"/>
      <c r="C423" s="94"/>
      <c r="D423" s="130"/>
      <c r="I423" s="93"/>
      <c r="J423" s="94"/>
      <c r="K423" s="94"/>
      <c r="L423" s="94"/>
      <c r="M423" s="94"/>
      <c r="N423" s="94"/>
      <c r="O423" s="94"/>
    </row>
    <row r="424" spans="2:15" s="87" customFormat="1">
      <c r="B424" s="94"/>
      <c r="C424" s="94"/>
      <c r="D424" s="130"/>
      <c r="I424" s="93"/>
      <c r="J424" s="94"/>
      <c r="K424" s="94"/>
      <c r="L424" s="94"/>
      <c r="M424" s="94"/>
      <c r="N424" s="94"/>
      <c r="O424" s="94"/>
    </row>
    <row r="425" spans="2:15" s="87" customFormat="1">
      <c r="B425" s="94"/>
      <c r="C425" s="94"/>
      <c r="D425" s="130"/>
      <c r="I425" s="93"/>
      <c r="J425" s="94"/>
      <c r="K425" s="94"/>
      <c r="L425" s="94"/>
      <c r="M425" s="94"/>
      <c r="N425" s="94"/>
      <c r="O425" s="94"/>
    </row>
    <row r="426" spans="2:15" s="87" customFormat="1">
      <c r="B426" s="94"/>
      <c r="C426" s="94"/>
      <c r="D426" s="130"/>
      <c r="I426" s="93"/>
      <c r="J426" s="94"/>
      <c r="K426" s="94"/>
      <c r="L426" s="94"/>
      <c r="M426" s="94"/>
      <c r="N426" s="94"/>
      <c r="O426" s="94"/>
    </row>
    <row r="427" spans="2:15" s="87" customFormat="1">
      <c r="B427" s="94"/>
      <c r="C427" s="94"/>
      <c r="D427" s="130"/>
      <c r="I427" s="93"/>
      <c r="J427" s="94"/>
      <c r="K427" s="94"/>
      <c r="L427" s="94"/>
      <c r="M427" s="94"/>
      <c r="N427" s="94"/>
      <c r="O427" s="94"/>
    </row>
    <row r="428" spans="2:15" s="87" customFormat="1">
      <c r="B428" s="94"/>
      <c r="C428" s="94"/>
      <c r="D428" s="130"/>
      <c r="I428" s="93"/>
      <c r="J428" s="94"/>
      <c r="K428" s="94"/>
      <c r="L428" s="94"/>
      <c r="M428" s="94"/>
      <c r="N428" s="94"/>
      <c r="O428" s="94"/>
    </row>
    <row r="429" spans="2:15" s="87" customFormat="1">
      <c r="B429" s="94"/>
      <c r="C429" s="94"/>
      <c r="D429" s="130"/>
      <c r="I429" s="93"/>
      <c r="J429" s="94"/>
      <c r="K429" s="94"/>
      <c r="L429" s="94"/>
      <c r="M429" s="94"/>
      <c r="N429" s="94"/>
      <c r="O429" s="94"/>
    </row>
    <row r="430" spans="2:15" s="87" customFormat="1">
      <c r="B430" s="94"/>
      <c r="C430" s="94"/>
      <c r="D430" s="130"/>
      <c r="I430" s="93"/>
      <c r="J430" s="94"/>
      <c r="K430" s="94"/>
      <c r="L430" s="94"/>
      <c r="M430" s="94"/>
      <c r="N430" s="94"/>
      <c r="O430" s="94"/>
    </row>
    <row r="431" spans="2:15" s="87" customFormat="1">
      <c r="B431" s="94"/>
      <c r="C431" s="94"/>
      <c r="D431" s="130"/>
      <c r="I431" s="93"/>
      <c r="J431" s="94"/>
      <c r="K431" s="94"/>
      <c r="L431" s="94"/>
      <c r="M431" s="94"/>
      <c r="N431" s="94"/>
      <c r="O431" s="94"/>
    </row>
    <row r="432" spans="2:15" s="87" customFormat="1">
      <c r="B432" s="94"/>
      <c r="C432" s="94"/>
      <c r="D432" s="130"/>
      <c r="I432" s="93"/>
      <c r="J432" s="94"/>
      <c r="K432" s="94"/>
      <c r="L432" s="94"/>
      <c r="M432" s="94"/>
      <c r="N432" s="94"/>
      <c r="O432" s="94"/>
    </row>
    <row r="433" spans="2:15" s="87" customFormat="1">
      <c r="B433" s="94"/>
      <c r="C433" s="94"/>
      <c r="D433" s="130"/>
      <c r="I433" s="93"/>
      <c r="J433" s="94"/>
      <c r="K433" s="94"/>
      <c r="L433" s="94"/>
      <c r="M433" s="94"/>
      <c r="N433" s="94"/>
      <c r="O433" s="94"/>
    </row>
    <row r="434" spans="2:15" s="87" customFormat="1">
      <c r="B434" s="94"/>
      <c r="C434" s="94"/>
      <c r="D434" s="130"/>
      <c r="I434" s="93"/>
      <c r="J434" s="94"/>
      <c r="K434" s="94"/>
      <c r="L434" s="94"/>
      <c r="M434" s="94"/>
      <c r="N434" s="94"/>
      <c r="O434" s="94"/>
    </row>
    <row r="435" spans="2:15" s="87" customFormat="1">
      <c r="B435" s="94"/>
      <c r="C435" s="94"/>
      <c r="D435" s="130"/>
      <c r="I435" s="93"/>
      <c r="J435" s="94"/>
      <c r="K435" s="94"/>
      <c r="L435" s="94"/>
      <c r="M435" s="94"/>
      <c r="N435" s="94"/>
      <c r="O435" s="94"/>
    </row>
    <row r="436" spans="2:15" s="87" customFormat="1">
      <c r="B436" s="94"/>
      <c r="C436" s="94"/>
      <c r="D436" s="130"/>
      <c r="I436" s="93"/>
      <c r="J436" s="94"/>
      <c r="K436" s="94"/>
      <c r="L436" s="94"/>
      <c r="M436" s="94"/>
      <c r="N436" s="94"/>
      <c r="O436" s="94"/>
    </row>
    <row r="437" spans="2:15" s="87" customFormat="1">
      <c r="B437" s="94"/>
      <c r="C437" s="94"/>
      <c r="D437" s="130"/>
      <c r="I437" s="93"/>
      <c r="J437" s="94"/>
      <c r="K437" s="94"/>
      <c r="L437" s="94"/>
      <c r="M437" s="94"/>
      <c r="N437" s="94"/>
      <c r="O437" s="94"/>
    </row>
    <row r="438" spans="2:15" s="87" customFormat="1">
      <c r="B438" s="94"/>
      <c r="C438" s="94"/>
      <c r="D438" s="130"/>
      <c r="I438" s="93"/>
      <c r="J438" s="94"/>
      <c r="K438" s="94"/>
      <c r="L438" s="94"/>
      <c r="M438" s="94"/>
      <c r="N438" s="94"/>
      <c r="O438" s="94"/>
    </row>
    <row r="439" spans="2:15" s="87" customFormat="1">
      <c r="B439" s="94"/>
      <c r="C439" s="94"/>
      <c r="D439" s="130"/>
      <c r="I439" s="93"/>
      <c r="J439" s="94"/>
      <c r="K439" s="94"/>
      <c r="L439" s="94"/>
      <c r="M439" s="94"/>
      <c r="N439" s="94"/>
      <c r="O439" s="94"/>
    </row>
    <row r="440" spans="2:15" s="87" customFormat="1">
      <c r="B440" s="94"/>
      <c r="C440" s="94"/>
      <c r="D440" s="130"/>
      <c r="I440" s="93"/>
      <c r="J440" s="94"/>
      <c r="K440" s="94"/>
      <c r="L440" s="94"/>
      <c r="M440" s="94"/>
      <c r="N440" s="94"/>
      <c r="O440" s="94"/>
    </row>
    <row r="441" spans="2:15" s="87" customFormat="1">
      <c r="B441" s="94"/>
      <c r="C441" s="94"/>
      <c r="D441" s="130"/>
      <c r="I441" s="93"/>
      <c r="J441" s="94"/>
      <c r="K441" s="94"/>
      <c r="L441" s="94"/>
      <c r="M441" s="94"/>
      <c r="N441" s="94"/>
      <c r="O441" s="94"/>
    </row>
    <row r="442" spans="2:15" s="87" customFormat="1">
      <c r="B442" s="94"/>
      <c r="C442" s="94"/>
      <c r="D442" s="130"/>
      <c r="I442" s="93"/>
      <c r="J442" s="94"/>
      <c r="K442" s="94"/>
      <c r="L442" s="94"/>
      <c r="M442" s="94"/>
      <c r="N442" s="94"/>
      <c r="O442" s="94"/>
    </row>
    <row r="443" spans="2:15" s="87" customFormat="1">
      <c r="B443" s="94"/>
      <c r="C443" s="94"/>
      <c r="D443" s="130"/>
      <c r="I443" s="93"/>
      <c r="J443" s="94"/>
      <c r="K443" s="94"/>
      <c r="L443" s="94"/>
      <c r="M443" s="94"/>
      <c r="N443" s="94"/>
      <c r="O443" s="94"/>
    </row>
    <row r="444" spans="2:15" s="87" customFormat="1">
      <c r="B444" s="94"/>
      <c r="C444" s="94"/>
      <c r="D444" s="130"/>
      <c r="I444" s="93"/>
      <c r="J444" s="94"/>
      <c r="K444" s="94"/>
      <c r="L444" s="94"/>
      <c r="M444" s="94"/>
      <c r="N444" s="94"/>
      <c r="O444" s="94"/>
    </row>
    <row r="445" spans="2:15" s="87" customFormat="1">
      <c r="B445" s="94"/>
      <c r="C445" s="94"/>
      <c r="D445" s="130"/>
      <c r="I445" s="93"/>
      <c r="J445" s="94"/>
      <c r="K445" s="94"/>
      <c r="L445" s="94"/>
      <c r="M445" s="94"/>
      <c r="N445" s="94"/>
      <c r="O445" s="94"/>
    </row>
    <row r="446" spans="2:15" s="87" customFormat="1">
      <c r="B446" s="94"/>
      <c r="C446" s="94"/>
      <c r="D446" s="130"/>
      <c r="I446" s="93"/>
      <c r="J446" s="94"/>
      <c r="K446" s="94"/>
      <c r="L446" s="94"/>
      <c r="M446" s="94"/>
      <c r="N446" s="94"/>
      <c r="O446" s="94"/>
    </row>
    <row r="447" spans="2:15" s="87" customFormat="1">
      <c r="B447" s="94"/>
      <c r="C447" s="94"/>
      <c r="D447" s="130"/>
      <c r="I447" s="93"/>
      <c r="J447" s="94"/>
      <c r="K447" s="94"/>
      <c r="L447" s="94"/>
      <c r="M447" s="94"/>
      <c r="N447" s="94"/>
      <c r="O447" s="94"/>
    </row>
    <row r="448" spans="2:15" s="87" customFormat="1">
      <c r="B448" s="94"/>
      <c r="C448" s="94"/>
      <c r="D448" s="130"/>
      <c r="I448" s="93"/>
      <c r="J448" s="94"/>
      <c r="K448" s="94"/>
      <c r="L448" s="94"/>
      <c r="M448" s="94"/>
      <c r="N448" s="94"/>
      <c r="O448" s="94"/>
    </row>
    <row r="449" spans="2:15" s="87" customFormat="1">
      <c r="B449" s="94"/>
      <c r="C449" s="94"/>
      <c r="D449" s="130"/>
      <c r="I449" s="93"/>
      <c r="J449" s="94"/>
      <c r="K449" s="94"/>
      <c r="L449" s="94"/>
      <c r="M449" s="94"/>
      <c r="N449" s="94"/>
      <c r="O449" s="94"/>
    </row>
    <row r="450" spans="2:15" s="87" customFormat="1">
      <c r="B450" s="94"/>
      <c r="C450" s="94"/>
      <c r="D450" s="130"/>
      <c r="I450" s="93"/>
      <c r="J450" s="94"/>
      <c r="K450" s="94"/>
      <c r="L450" s="94"/>
      <c r="M450" s="94"/>
      <c r="N450" s="94"/>
      <c r="O450" s="94"/>
    </row>
    <row r="451" spans="2:15" s="87" customFormat="1">
      <c r="B451" s="94"/>
      <c r="C451" s="94"/>
      <c r="D451" s="130"/>
      <c r="I451" s="93"/>
      <c r="J451" s="94"/>
      <c r="K451" s="94"/>
      <c r="L451" s="94"/>
      <c r="M451" s="94"/>
      <c r="N451" s="94"/>
      <c r="O451" s="94"/>
    </row>
    <row r="452" spans="2:15" s="87" customFormat="1">
      <c r="B452" s="94"/>
      <c r="C452" s="94"/>
      <c r="D452" s="130"/>
      <c r="I452" s="93"/>
      <c r="J452" s="94"/>
      <c r="K452" s="94"/>
      <c r="L452" s="94"/>
      <c r="M452" s="94"/>
      <c r="N452" s="94"/>
      <c r="O452" s="94"/>
    </row>
    <row r="453" spans="2:15" s="87" customFormat="1">
      <c r="B453" s="94"/>
      <c r="C453" s="94"/>
      <c r="D453" s="130"/>
      <c r="I453" s="93"/>
      <c r="J453" s="94"/>
      <c r="K453" s="94"/>
      <c r="L453" s="94"/>
      <c r="M453" s="94"/>
      <c r="N453" s="94"/>
      <c r="O453" s="94"/>
    </row>
    <row r="454" spans="2:15" s="87" customFormat="1">
      <c r="B454" s="94"/>
      <c r="C454" s="94"/>
      <c r="D454" s="130"/>
      <c r="I454" s="93"/>
      <c r="J454" s="94"/>
      <c r="K454" s="94"/>
      <c r="L454" s="94"/>
      <c r="M454" s="94"/>
      <c r="N454" s="94"/>
      <c r="O454" s="94"/>
    </row>
    <row r="455" spans="2:15" s="87" customFormat="1">
      <c r="B455" s="94"/>
      <c r="C455" s="94"/>
      <c r="D455" s="130"/>
      <c r="I455" s="93"/>
      <c r="J455" s="94"/>
      <c r="K455" s="94"/>
      <c r="L455" s="94"/>
      <c r="M455" s="94"/>
      <c r="N455" s="94"/>
      <c r="O455" s="94"/>
    </row>
    <row r="456" spans="2:15" s="87" customFormat="1">
      <c r="B456" s="94"/>
      <c r="C456" s="94"/>
      <c r="D456" s="130"/>
      <c r="I456" s="93"/>
      <c r="J456" s="94"/>
      <c r="K456" s="94"/>
      <c r="L456" s="94"/>
      <c r="M456" s="94"/>
      <c r="N456" s="94"/>
      <c r="O456" s="94"/>
    </row>
    <row r="457" spans="2:15" s="87" customFormat="1">
      <c r="B457" s="94"/>
      <c r="C457" s="94"/>
      <c r="D457" s="130"/>
      <c r="I457" s="93"/>
      <c r="J457" s="94"/>
      <c r="K457" s="94"/>
      <c r="L457" s="94"/>
      <c r="M457" s="94"/>
      <c r="N457" s="94"/>
      <c r="O457" s="94"/>
    </row>
    <row r="458" spans="2:15" s="87" customFormat="1">
      <c r="B458" s="94"/>
      <c r="C458" s="94"/>
      <c r="D458" s="130"/>
      <c r="I458" s="93"/>
      <c r="J458" s="94"/>
      <c r="K458" s="94"/>
      <c r="L458" s="94"/>
      <c r="M458" s="94"/>
      <c r="N458" s="94"/>
      <c r="O458" s="94"/>
    </row>
    <row r="459" spans="2:15" s="87" customFormat="1">
      <c r="B459" s="94"/>
      <c r="C459" s="94"/>
      <c r="D459" s="130"/>
      <c r="I459" s="93"/>
      <c r="J459" s="94"/>
      <c r="K459" s="94"/>
      <c r="L459" s="94"/>
      <c r="M459" s="94"/>
      <c r="N459" s="94"/>
      <c r="O459" s="94"/>
    </row>
    <row r="460" spans="2:15" s="87" customFormat="1">
      <c r="B460" s="94"/>
      <c r="C460" s="94"/>
      <c r="D460" s="130"/>
      <c r="I460" s="93"/>
      <c r="J460" s="94"/>
      <c r="K460" s="94"/>
      <c r="L460" s="94"/>
      <c r="M460" s="94"/>
      <c r="N460" s="94"/>
      <c r="O460" s="94"/>
    </row>
    <row r="461" spans="2:15" s="87" customFormat="1">
      <c r="B461" s="94"/>
      <c r="C461" s="94"/>
      <c r="D461" s="130"/>
      <c r="I461" s="93"/>
      <c r="J461" s="94"/>
      <c r="K461" s="94"/>
      <c r="L461" s="94"/>
      <c r="M461" s="94"/>
      <c r="N461" s="94"/>
      <c r="O461" s="94"/>
    </row>
    <row r="462" spans="2:15" s="87" customFormat="1">
      <c r="B462" s="94"/>
      <c r="C462" s="94"/>
      <c r="D462" s="130"/>
      <c r="I462" s="93"/>
      <c r="J462" s="94"/>
      <c r="K462" s="94"/>
      <c r="L462" s="94"/>
      <c r="M462" s="94"/>
      <c r="N462" s="94"/>
      <c r="O462" s="94"/>
    </row>
    <row r="463" spans="2:15" s="87" customFormat="1">
      <c r="B463" s="94"/>
      <c r="C463" s="94"/>
      <c r="D463" s="130"/>
      <c r="I463" s="93"/>
      <c r="J463" s="94"/>
      <c r="K463" s="94"/>
      <c r="L463" s="94"/>
      <c r="M463" s="94"/>
      <c r="N463" s="94"/>
      <c r="O463" s="94"/>
    </row>
    <row r="464" spans="2:15" s="87" customFormat="1">
      <c r="B464" s="94"/>
      <c r="C464" s="94"/>
      <c r="D464" s="130"/>
      <c r="I464" s="93"/>
      <c r="J464" s="94"/>
      <c r="K464" s="94"/>
      <c r="L464" s="94"/>
      <c r="M464" s="94"/>
      <c r="N464" s="94"/>
      <c r="O464" s="94"/>
    </row>
    <row r="465" spans="2:15" s="87" customFormat="1">
      <c r="B465" s="94"/>
      <c r="C465" s="94"/>
      <c r="D465" s="130"/>
      <c r="I465" s="93"/>
      <c r="J465" s="94"/>
      <c r="K465" s="94"/>
      <c r="L465" s="94"/>
      <c r="M465" s="94"/>
      <c r="N465" s="94"/>
      <c r="O465" s="94"/>
    </row>
    <row r="466" spans="2:15" s="87" customFormat="1">
      <c r="B466" s="94"/>
      <c r="C466" s="94"/>
      <c r="D466" s="130"/>
      <c r="I466" s="93"/>
      <c r="J466" s="94"/>
      <c r="K466" s="94"/>
      <c r="L466" s="94"/>
      <c r="M466" s="94"/>
      <c r="N466" s="94"/>
      <c r="O466" s="94"/>
    </row>
    <row r="467" spans="2:15" s="87" customFormat="1">
      <c r="B467" s="94"/>
      <c r="C467" s="94"/>
      <c r="D467" s="130"/>
      <c r="I467" s="93"/>
      <c r="J467" s="94"/>
      <c r="K467" s="94"/>
      <c r="L467" s="94"/>
      <c r="M467" s="94"/>
      <c r="N467" s="94"/>
      <c r="O467" s="94"/>
    </row>
    <row r="468" spans="2:15" s="87" customFormat="1">
      <c r="B468" s="94"/>
      <c r="C468" s="94"/>
      <c r="D468" s="130"/>
      <c r="I468" s="93"/>
      <c r="J468" s="94"/>
      <c r="K468" s="94"/>
      <c r="L468" s="94"/>
      <c r="M468" s="94"/>
      <c r="N468" s="94"/>
      <c r="O468" s="94"/>
    </row>
    <row r="469" spans="2:15" s="87" customFormat="1">
      <c r="B469" s="94"/>
      <c r="C469" s="94"/>
      <c r="D469" s="130"/>
      <c r="I469" s="93"/>
      <c r="J469" s="94"/>
      <c r="K469" s="94"/>
      <c r="L469" s="94"/>
      <c r="M469" s="94"/>
      <c r="N469" s="94"/>
      <c r="O469" s="94"/>
    </row>
    <row r="470" spans="2:15" s="87" customFormat="1">
      <c r="B470" s="94"/>
      <c r="C470" s="94"/>
      <c r="D470" s="130"/>
      <c r="I470" s="93"/>
      <c r="J470" s="94"/>
      <c r="K470" s="94"/>
      <c r="L470" s="94"/>
      <c r="M470" s="94"/>
      <c r="N470" s="94"/>
      <c r="O470" s="94"/>
    </row>
    <row r="471" spans="2:15" s="87" customFormat="1">
      <c r="B471" s="94"/>
      <c r="C471" s="94"/>
      <c r="D471" s="130"/>
      <c r="I471" s="93"/>
      <c r="J471" s="94"/>
      <c r="K471" s="94"/>
      <c r="L471" s="94"/>
      <c r="M471" s="94"/>
      <c r="N471" s="94"/>
      <c r="O471" s="94"/>
    </row>
    <row r="472" spans="2:15" s="87" customFormat="1">
      <c r="B472" s="94"/>
      <c r="C472" s="94"/>
      <c r="D472" s="130"/>
      <c r="I472" s="93"/>
      <c r="J472" s="94"/>
      <c r="K472" s="94"/>
      <c r="L472" s="94"/>
      <c r="M472" s="94"/>
      <c r="N472" s="94"/>
      <c r="O472" s="94"/>
    </row>
    <row r="473" spans="2:15" s="87" customFormat="1">
      <c r="B473" s="94"/>
      <c r="C473" s="94"/>
      <c r="D473" s="130"/>
      <c r="I473" s="93"/>
      <c r="J473" s="94"/>
      <c r="K473" s="94"/>
      <c r="L473" s="94"/>
      <c r="M473" s="94"/>
      <c r="N473" s="94"/>
      <c r="O473" s="94"/>
    </row>
    <row r="474" spans="2:15" s="87" customFormat="1">
      <c r="B474" s="94"/>
      <c r="C474" s="94"/>
      <c r="D474" s="130"/>
      <c r="I474" s="93"/>
      <c r="J474" s="94"/>
      <c r="K474" s="94"/>
      <c r="L474" s="94"/>
      <c r="M474" s="94"/>
      <c r="N474" s="94"/>
      <c r="O474" s="94"/>
    </row>
    <row r="475" spans="2:15" s="87" customFormat="1">
      <c r="B475" s="94"/>
      <c r="C475" s="94"/>
      <c r="D475" s="130"/>
      <c r="I475" s="93"/>
      <c r="J475" s="94"/>
      <c r="K475" s="94"/>
      <c r="L475" s="94"/>
      <c r="M475" s="94"/>
      <c r="N475" s="94"/>
      <c r="O475" s="94"/>
    </row>
    <row r="476" spans="2:15" s="87" customFormat="1">
      <c r="B476" s="94"/>
      <c r="C476" s="94"/>
      <c r="D476" s="130"/>
      <c r="I476" s="93"/>
      <c r="J476" s="94"/>
      <c r="K476" s="94"/>
      <c r="L476" s="94"/>
      <c r="M476" s="94"/>
      <c r="N476" s="94"/>
      <c r="O476" s="94"/>
    </row>
    <row r="477" spans="2:15" s="87" customFormat="1">
      <c r="B477" s="94"/>
      <c r="C477" s="94"/>
      <c r="D477" s="130"/>
      <c r="I477" s="93"/>
      <c r="J477" s="94"/>
      <c r="K477" s="94"/>
      <c r="L477" s="94"/>
      <c r="M477" s="94"/>
      <c r="N477" s="94"/>
      <c r="O477" s="94"/>
    </row>
    <row r="478" spans="2:15" s="87" customFormat="1">
      <c r="B478" s="94"/>
      <c r="C478" s="94"/>
      <c r="D478" s="130"/>
      <c r="I478" s="93"/>
      <c r="J478" s="94"/>
      <c r="K478" s="94"/>
      <c r="L478" s="94"/>
      <c r="M478" s="94"/>
      <c r="N478" s="94"/>
      <c r="O478" s="94"/>
    </row>
    <row r="479" spans="2:15" s="87" customFormat="1">
      <c r="B479" s="94"/>
      <c r="C479" s="94"/>
      <c r="D479" s="130"/>
      <c r="I479" s="93"/>
      <c r="J479" s="94"/>
      <c r="K479" s="94"/>
      <c r="L479" s="94"/>
      <c r="M479" s="94"/>
      <c r="N479" s="94"/>
      <c r="O479" s="94"/>
    </row>
    <row r="480" spans="2:15" s="87" customFormat="1">
      <c r="B480" s="94"/>
      <c r="C480" s="94"/>
      <c r="D480" s="130"/>
      <c r="I480" s="93"/>
      <c r="J480" s="94"/>
      <c r="K480" s="94"/>
      <c r="L480" s="94"/>
      <c r="M480" s="94"/>
      <c r="N480" s="94"/>
      <c r="O480" s="94"/>
    </row>
    <row r="481" spans="2:15" s="87" customFormat="1">
      <c r="B481" s="94"/>
      <c r="C481" s="94"/>
      <c r="D481" s="130"/>
      <c r="I481" s="93"/>
      <c r="J481" s="94"/>
      <c r="K481" s="94"/>
      <c r="L481" s="94"/>
      <c r="M481" s="94"/>
      <c r="N481" s="94"/>
      <c r="O481" s="94"/>
    </row>
    <row r="482" spans="2:15" s="87" customFormat="1">
      <c r="B482" s="94"/>
      <c r="C482" s="94"/>
      <c r="D482" s="130"/>
      <c r="I482" s="93"/>
      <c r="J482" s="94"/>
      <c r="K482" s="94"/>
      <c r="L482" s="94"/>
      <c r="M482" s="94"/>
      <c r="N482" s="94"/>
      <c r="O482" s="94"/>
    </row>
    <row r="483" spans="2:15" s="87" customFormat="1">
      <c r="B483" s="94"/>
      <c r="C483" s="94"/>
      <c r="D483" s="130"/>
      <c r="I483" s="93"/>
      <c r="J483" s="94"/>
      <c r="K483" s="94"/>
      <c r="L483" s="94"/>
      <c r="M483" s="94"/>
      <c r="N483" s="94"/>
      <c r="O483" s="94"/>
    </row>
    <row r="484" spans="2:15" s="87" customFormat="1">
      <c r="B484" s="94"/>
      <c r="C484" s="94"/>
      <c r="D484" s="130"/>
      <c r="I484" s="93"/>
      <c r="J484" s="94"/>
      <c r="K484" s="94"/>
      <c r="L484" s="94"/>
      <c r="M484" s="94"/>
      <c r="N484" s="94"/>
      <c r="O484" s="94"/>
    </row>
    <row r="485" spans="2:15" s="87" customFormat="1">
      <c r="B485" s="94"/>
      <c r="C485" s="94"/>
      <c r="D485" s="130"/>
      <c r="I485" s="93"/>
      <c r="J485" s="94"/>
      <c r="K485" s="94"/>
      <c r="L485" s="94"/>
      <c r="M485" s="94"/>
      <c r="N485" s="94"/>
      <c r="O485" s="94"/>
    </row>
    <row r="486" spans="2:15" s="87" customFormat="1">
      <c r="B486" s="94"/>
      <c r="C486" s="94"/>
      <c r="D486" s="130"/>
      <c r="I486" s="93"/>
      <c r="J486" s="94"/>
      <c r="K486" s="94"/>
      <c r="L486" s="94"/>
      <c r="M486" s="94"/>
      <c r="N486" s="94"/>
      <c r="O486" s="94"/>
    </row>
    <row r="487" spans="2:15" s="87" customFormat="1">
      <c r="B487" s="94"/>
      <c r="C487" s="94"/>
      <c r="D487" s="130"/>
      <c r="I487" s="93"/>
      <c r="J487" s="94"/>
      <c r="K487" s="94"/>
      <c r="L487" s="94"/>
      <c r="M487" s="94"/>
      <c r="N487" s="94"/>
      <c r="O487" s="94"/>
    </row>
    <row r="488" spans="2:15" s="87" customFormat="1">
      <c r="B488" s="94"/>
      <c r="C488" s="94"/>
      <c r="D488" s="130"/>
      <c r="I488" s="93"/>
      <c r="J488" s="94"/>
      <c r="K488" s="94"/>
      <c r="L488" s="94"/>
      <c r="M488" s="94"/>
      <c r="N488" s="94"/>
      <c r="O488" s="94"/>
    </row>
    <row r="489" spans="2:15" s="87" customFormat="1">
      <c r="B489" s="94"/>
      <c r="C489" s="94"/>
      <c r="D489" s="130"/>
      <c r="I489" s="93"/>
      <c r="J489" s="94"/>
      <c r="K489" s="94"/>
      <c r="L489" s="94"/>
      <c r="M489" s="94"/>
      <c r="N489" s="94"/>
      <c r="O489" s="94"/>
    </row>
    <row r="490" spans="2:15" s="87" customFormat="1">
      <c r="B490" s="94"/>
      <c r="C490" s="94"/>
      <c r="D490" s="130"/>
      <c r="I490" s="93"/>
      <c r="J490" s="94"/>
      <c r="K490" s="94"/>
      <c r="L490" s="94"/>
      <c r="M490" s="94"/>
      <c r="N490" s="94"/>
      <c r="O490" s="94"/>
    </row>
    <row r="491" spans="2:15" s="87" customFormat="1">
      <c r="B491" s="94"/>
      <c r="C491" s="94"/>
      <c r="D491" s="130"/>
      <c r="I491" s="93"/>
      <c r="J491" s="94"/>
      <c r="K491" s="94"/>
      <c r="L491" s="94"/>
      <c r="M491" s="94"/>
      <c r="N491" s="94"/>
      <c r="O491" s="94"/>
    </row>
    <row r="492" spans="2:15" s="87" customFormat="1">
      <c r="B492" s="94"/>
      <c r="C492" s="94"/>
      <c r="D492" s="130"/>
      <c r="I492" s="93"/>
      <c r="J492" s="94"/>
      <c r="K492" s="94"/>
      <c r="L492" s="94"/>
      <c r="M492" s="94"/>
      <c r="N492" s="94"/>
      <c r="O492" s="94"/>
    </row>
    <row r="493" spans="2:15" s="87" customFormat="1">
      <c r="B493" s="94"/>
      <c r="C493" s="94"/>
      <c r="D493" s="130"/>
      <c r="I493" s="93"/>
      <c r="J493" s="94"/>
      <c r="K493" s="94"/>
      <c r="L493" s="94"/>
      <c r="M493" s="94"/>
      <c r="N493" s="94"/>
      <c r="O493" s="94"/>
    </row>
    <row r="494" spans="2:15" s="87" customFormat="1">
      <c r="B494" s="94"/>
      <c r="C494" s="94"/>
      <c r="D494" s="130"/>
      <c r="I494" s="93"/>
      <c r="J494" s="94"/>
      <c r="K494" s="94"/>
      <c r="L494" s="94"/>
      <c r="M494" s="94"/>
      <c r="N494" s="94"/>
      <c r="O494" s="94"/>
    </row>
    <row r="495" spans="2:15" s="87" customFormat="1">
      <c r="B495" s="94"/>
      <c r="C495" s="94"/>
      <c r="D495" s="130"/>
      <c r="I495" s="93"/>
      <c r="J495" s="94"/>
      <c r="K495" s="94"/>
      <c r="L495" s="94"/>
      <c r="M495" s="94"/>
      <c r="N495" s="94"/>
      <c r="O495" s="94"/>
    </row>
    <row r="496" spans="2:15" s="87" customFormat="1">
      <c r="B496" s="94"/>
      <c r="C496" s="94"/>
      <c r="D496" s="130"/>
      <c r="I496" s="93"/>
      <c r="J496" s="94"/>
      <c r="K496" s="94"/>
      <c r="L496" s="94"/>
      <c r="M496" s="94"/>
      <c r="N496" s="94"/>
      <c r="O496" s="94"/>
    </row>
    <row r="497" spans="2:15" s="87" customFormat="1">
      <c r="B497" s="94"/>
      <c r="C497" s="94"/>
      <c r="D497" s="130"/>
      <c r="I497" s="93"/>
      <c r="J497" s="94"/>
      <c r="K497" s="94"/>
      <c r="L497" s="94"/>
      <c r="M497" s="94"/>
      <c r="N497" s="94"/>
      <c r="O497" s="94"/>
    </row>
    <row r="498" spans="2:15" s="87" customFormat="1">
      <c r="B498" s="94"/>
      <c r="C498" s="94"/>
      <c r="D498" s="130"/>
      <c r="I498" s="93"/>
      <c r="J498" s="94"/>
      <c r="K498" s="94"/>
      <c r="L498" s="94"/>
      <c r="M498" s="94"/>
      <c r="N498" s="94"/>
      <c r="O498" s="94"/>
    </row>
    <row r="499" spans="2:15" s="87" customFormat="1">
      <c r="B499" s="94"/>
      <c r="C499" s="94"/>
      <c r="D499" s="130"/>
      <c r="I499" s="93"/>
      <c r="J499" s="94"/>
      <c r="K499" s="94"/>
      <c r="L499" s="94"/>
      <c r="M499" s="94"/>
      <c r="N499" s="94"/>
      <c r="O499" s="94"/>
    </row>
    <row r="500" spans="2:15" s="87" customFormat="1">
      <c r="B500" s="94"/>
      <c r="C500" s="94"/>
      <c r="D500" s="130"/>
      <c r="I500" s="93"/>
      <c r="J500" s="94"/>
      <c r="K500" s="94"/>
      <c r="L500" s="94"/>
      <c r="M500" s="94"/>
      <c r="N500" s="94"/>
      <c r="O500" s="94"/>
    </row>
    <row r="501" spans="2:15" s="87" customFormat="1">
      <c r="B501" s="94"/>
      <c r="C501" s="94"/>
      <c r="D501" s="130"/>
      <c r="I501" s="93"/>
      <c r="J501" s="94"/>
      <c r="K501" s="94"/>
      <c r="L501" s="94"/>
      <c r="M501" s="94"/>
      <c r="N501" s="94"/>
      <c r="O501" s="94"/>
    </row>
    <row r="502" spans="2:15" s="87" customFormat="1">
      <c r="B502" s="94"/>
      <c r="C502" s="94"/>
      <c r="D502" s="130"/>
      <c r="I502" s="93"/>
      <c r="J502" s="94"/>
      <c r="K502" s="94"/>
      <c r="L502" s="94"/>
      <c r="M502" s="94"/>
      <c r="N502" s="94"/>
      <c r="O502" s="94"/>
    </row>
    <row r="503" spans="2:15" s="87" customFormat="1">
      <c r="B503" s="94"/>
      <c r="C503" s="94"/>
      <c r="D503" s="130"/>
      <c r="I503" s="93"/>
      <c r="J503" s="94"/>
      <c r="K503" s="94"/>
      <c r="L503" s="94"/>
      <c r="M503" s="94"/>
      <c r="N503" s="94"/>
      <c r="O503" s="94"/>
    </row>
    <row r="504" spans="2:15" s="87" customFormat="1">
      <c r="B504" s="94"/>
      <c r="C504" s="94"/>
      <c r="D504" s="130"/>
      <c r="I504" s="93"/>
      <c r="J504" s="94"/>
      <c r="K504" s="94"/>
      <c r="L504" s="94"/>
      <c r="M504" s="94"/>
      <c r="N504" s="94"/>
      <c r="O504" s="94"/>
    </row>
    <row r="505" spans="2:15" s="87" customFormat="1">
      <c r="B505" s="94"/>
      <c r="C505" s="94"/>
      <c r="D505" s="130"/>
      <c r="I505" s="93"/>
      <c r="J505" s="94"/>
      <c r="K505" s="94"/>
      <c r="L505" s="94"/>
      <c r="M505" s="94"/>
      <c r="N505" s="94"/>
      <c r="O505" s="94"/>
    </row>
    <row r="506" spans="2:15" s="87" customFormat="1">
      <c r="B506" s="94"/>
      <c r="C506" s="94"/>
      <c r="D506" s="130"/>
      <c r="I506" s="93"/>
      <c r="J506" s="94"/>
      <c r="K506" s="94"/>
      <c r="L506" s="94"/>
      <c r="M506" s="94"/>
      <c r="N506" s="94"/>
      <c r="O506" s="94"/>
    </row>
    <row r="507" spans="2:15" s="87" customFormat="1">
      <c r="B507" s="94"/>
      <c r="C507" s="94"/>
      <c r="D507" s="130"/>
      <c r="I507" s="93"/>
      <c r="J507" s="94"/>
      <c r="K507" s="94"/>
      <c r="L507" s="94"/>
      <c r="M507" s="94"/>
      <c r="N507" s="94"/>
      <c r="O507" s="94"/>
    </row>
    <row r="508" spans="2:15" s="87" customFormat="1">
      <c r="B508" s="94"/>
      <c r="C508" s="94"/>
      <c r="D508" s="130"/>
      <c r="I508" s="93"/>
      <c r="J508" s="94"/>
      <c r="K508" s="94"/>
      <c r="L508" s="94"/>
      <c r="M508" s="94"/>
      <c r="N508" s="94"/>
      <c r="O508" s="94"/>
    </row>
    <row r="509" spans="2:15" s="87" customFormat="1">
      <c r="B509" s="94"/>
      <c r="C509" s="94"/>
      <c r="D509" s="130"/>
      <c r="I509" s="93"/>
      <c r="J509" s="94"/>
      <c r="K509" s="94"/>
      <c r="L509" s="94"/>
      <c r="M509" s="94"/>
      <c r="N509" s="94"/>
      <c r="O509" s="94"/>
    </row>
    <row r="510" spans="2:15" s="87" customFormat="1">
      <c r="B510" s="94"/>
      <c r="C510" s="94"/>
      <c r="D510" s="130"/>
      <c r="I510" s="93"/>
      <c r="J510" s="94"/>
      <c r="K510" s="94"/>
      <c r="L510" s="94"/>
      <c r="M510" s="94"/>
      <c r="N510" s="94"/>
      <c r="O510" s="94"/>
    </row>
    <row r="511" spans="2:15" s="87" customFormat="1">
      <c r="B511" s="94"/>
      <c r="C511" s="94"/>
      <c r="D511" s="130"/>
      <c r="I511" s="93"/>
      <c r="J511" s="94"/>
      <c r="K511" s="94"/>
      <c r="L511" s="94"/>
      <c r="M511" s="94"/>
      <c r="N511" s="94"/>
      <c r="O511" s="94"/>
    </row>
    <row r="512" spans="2:15" s="87" customFormat="1">
      <c r="B512" s="94"/>
      <c r="C512" s="94"/>
      <c r="D512" s="130"/>
      <c r="I512" s="93"/>
      <c r="J512" s="94"/>
      <c r="K512" s="94"/>
      <c r="L512" s="94"/>
      <c r="M512" s="94"/>
      <c r="N512" s="94"/>
      <c r="O512" s="94"/>
    </row>
    <row r="513" spans="2:15" s="87" customFormat="1">
      <c r="B513" s="94"/>
      <c r="C513" s="94"/>
      <c r="D513" s="130"/>
      <c r="I513" s="93"/>
      <c r="J513" s="94"/>
      <c r="K513" s="94"/>
      <c r="L513" s="94"/>
      <c r="M513" s="94"/>
      <c r="N513" s="94"/>
      <c r="O513" s="94"/>
    </row>
    <row r="514" spans="2:15" s="87" customFormat="1">
      <c r="B514" s="94"/>
      <c r="C514" s="94"/>
      <c r="D514" s="130"/>
      <c r="I514" s="93"/>
      <c r="J514" s="94"/>
      <c r="K514" s="94"/>
      <c r="L514" s="94"/>
      <c r="M514" s="94"/>
      <c r="N514" s="94"/>
      <c r="O514" s="94"/>
    </row>
    <row r="515" spans="2:15" s="87" customFormat="1">
      <c r="B515" s="94"/>
      <c r="C515" s="94"/>
      <c r="D515" s="130"/>
      <c r="I515" s="93"/>
      <c r="J515" s="94"/>
      <c r="K515" s="94"/>
      <c r="L515" s="94"/>
      <c r="M515" s="94"/>
      <c r="N515" s="94"/>
      <c r="O515" s="94"/>
    </row>
    <row r="516" spans="2:15" s="87" customFormat="1">
      <c r="B516" s="94"/>
      <c r="C516" s="94"/>
      <c r="D516" s="130"/>
      <c r="I516" s="93"/>
      <c r="J516" s="94"/>
      <c r="K516" s="94"/>
      <c r="L516" s="94"/>
      <c r="M516" s="94"/>
      <c r="N516" s="94"/>
      <c r="O516" s="94"/>
    </row>
    <row r="517" spans="2:15" s="87" customFormat="1">
      <c r="B517" s="94"/>
      <c r="C517" s="94"/>
      <c r="D517" s="130"/>
      <c r="I517" s="93"/>
      <c r="J517" s="94"/>
      <c r="K517" s="94"/>
      <c r="L517" s="94"/>
      <c r="M517" s="94"/>
      <c r="N517" s="94"/>
      <c r="O517" s="94"/>
    </row>
    <row r="518" spans="2:15" s="87" customFormat="1">
      <c r="B518" s="94"/>
      <c r="C518" s="94"/>
      <c r="D518" s="130"/>
      <c r="I518" s="93"/>
      <c r="J518" s="94"/>
      <c r="K518" s="94"/>
      <c r="L518" s="94"/>
      <c r="M518" s="94"/>
      <c r="N518" s="94"/>
      <c r="O518" s="94"/>
    </row>
    <row r="519" spans="2:15" s="87" customFormat="1">
      <c r="B519" s="94"/>
      <c r="C519" s="94"/>
      <c r="D519" s="130"/>
      <c r="I519" s="93"/>
      <c r="J519" s="94"/>
      <c r="K519" s="94"/>
      <c r="L519" s="94"/>
      <c r="M519" s="94"/>
      <c r="N519" s="94"/>
      <c r="O519" s="94"/>
    </row>
    <row r="520" spans="2:15" s="87" customFormat="1">
      <c r="B520" s="94"/>
      <c r="C520" s="94"/>
      <c r="D520" s="130"/>
      <c r="I520" s="93"/>
      <c r="J520" s="94"/>
      <c r="K520" s="94"/>
      <c r="L520" s="94"/>
      <c r="M520" s="94"/>
      <c r="N520" s="94"/>
      <c r="O520" s="94"/>
    </row>
    <row r="521" spans="2:15" s="87" customFormat="1">
      <c r="B521" s="94"/>
      <c r="C521" s="94"/>
      <c r="D521" s="130"/>
      <c r="I521" s="93"/>
      <c r="J521" s="94"/>
      <c r="K521" s="94"/>
      <c r="L521" s="94"/>
      <c r="M521" s="94"/>
      <c r="N521" s="94"/>
      <c r="O521" s="94"/>
    </row>
    <row r="522" spans="2:15" s="87" customFormat="1">
      <c r="B522" s="94"/>
      <c r="C522" s="94"/>
      <c r="D522" s="130"/>
      <c r="I522" s="93"/>
      <c r="J522" s="94"/>
      <c r="K522" s="94"/>
      <c r="L522" s="94"/>
      <c r="M522" s="94"/>
      <c r="N522" s="94"/>
      <c r="O522" s="94"/>
    </row>
    <row r="523" spans="2:15" s="87" customFormat="1">
      <c r="B523" s="94"/>
      <c r="C523" s="94"/>
      <c r="D523" s="130"/>
      <c r="I523" s="93"/>
      <c r="J523" s="94"/>
      <c r="K523" s="94"/>
      <c r="L523" s="94"/>
      <c r="M523" s="94"/>
      <c r="N523" s="94"/>
      <c r="O523" s="94"/>
    </row>
    <row r="524" spans="2:15" s="87" customFormat="1">
      <c r="B524" s="94"/>
      <c r="C524" s="94"/>
      <c r="D524" s="130"/>
      <c r="I524" s="93"/>
      <c r="J524" s="94"/>
      <c r="K524" s="94"/>
      <c r="L524" s="94"/>
      <c r="M524" s="94"/>
      <c r="N524" s="94"/>
      <c r="O524" s="94"/>
    </row>
    <row r="525" spans="2:15" s="87" customFormat="1">
      <c r="B525" s="94"/>
      <c r="C525" s="94"/>
      <c r="D525" s="130"/>
      <c r="I525" s="93"/>
      <c r="J525" s="94"/>
      <c r="K525" s="94"/>
      <c r="L525" s="94"/>
      <c r="M525" s="94"/>
      <c r="N525" s="94"/>
      <c r="O525" s="94"/>
    </row>
    <row r="526" spans="2:15" s="87" customFormat="1">
      <c r="B526" s="94"/>
      <c r="C526" s="94"/>
      <c r="D526" s="130"/>
      <c r="I526" s="93"/>
      <c r="J526" s="94"/>
      <c r="K526" s="94"/>
      <c r="L526" s="94"/>
      <c r="M526" s="94"/>
      <c r="N526" s="94"/>
      <c r="O526" s="94"/>
    </row>
    <row r="527" spans="2:15" s="87" customFormat="1">
      <c r="B527" s="94"/>
      <c r="C527" s="94"/>
      <c r="D527" s="130"/>
      <c r="I527" s="93"/>
      <c r="J527" s="94"/>
      <c r="K527" s="94"/>
      <c r="L527" s="94"/>
      <c r="M527" s="94"/>
      <c r="N527" s="94"/>
      <c r="O527" s="94"/>
    </row>
    <row r="528" spans="2:15" s="87" customFormat="1">
      <c r="B528" s="94"/>
      <c r="C528" s="94"/>
      <c r="D528" s="130"/>
      <c r="I528" s="93"/>
      <c r="J528" s="94"/>
      <c r="K528" s="94"/>
      <c r="L528" s="94"/>
      <c r="M528" s="94"/>
      <c r="N528" s="94"/>
      <c r="O528" s="94"/>
    </row>
    <row r="529" spans="2:15" s="87" customFormat="1">
      <c r="B529" s="94"/>
      <c r="C529" s="94"/>
      <c r="D529" s="130"/>
      <c r="I529" s="93"/>
      <c r="J529" s="94"/>
      <c r="K529" s="94"/>
      <c r="L529" s="94"/>
      <c r="M529" s="94"/>
      <c r="N529" s="94"/>
      <c r="O529" s="94"/>
    </row>
    <row r="530" spans="2:15" s="87" customFormat="1">
      <c r="B530" s="94"/>
      <c r="C530" s="94"/>
      <c r="D530" s="130"/>
      <c r="I530" s="93"/>
      <c r="J530" s="94"/>
      <c r="K530" s="94"/>
      <c r="L530" s="94"/>
      <c r="M530" s="94"/>
      <c r="N530" s="94"/>
      <c r="O530" s="94"/>
    </row>
    <row r="531" spans="2:15" s="87" customFormat="1">
      <c r="B531" s="94"/>
      <c r="C531" s="94"/>
      <c r="D531" s="130"/>
      <c r="I531" s="93"/>
      <c r="J531" s="94"/>
      <c r="K531" s="94"/>
      <c r="L531" s="94"/>
      <c r="M531" s="94"/>
      <c r="N531" s="94"/>
      <c r="O531" s="94"/>
    </row>
    <row r="532" spans="2:15" s="87" customFormat="1">
      <c r="B532" s="94"/>
      <c r="C532" s="94"/>
      <c r="D532" s="130"/>
      <c r="I532" s="93"/>
      <c r="J532" s="94"/>
      <c r="K532" s="94"/>
      <c r="L532" s="94"/>
      <c r="M532" s="94"/>
      <c r="N532" s="94"/>
      <c r="O532" s="94"/>
    </row>
    <row r="533" spans="2:15" s="87" customFormat="1">
      <c r="B533" s="94"/>
      <c r="C533" s="94"/>
      <c r="D533" s="130"/>
      <c r="I533" s="93"/>
      <c r="J533" s="94"/>
      <c r="K533" s="94"/>
      <c r="L533" s="94"/>
      <c r="M533" s="94"/>
      <c r="N533" s="94"/>
      <c r="O533" s="94"/>
    </row>
    <row r="534" spans="2:15" s="87" customFormat="1">
      <c r="B534" s="94"/>
      <c r="C534" s="94"/>
      <c r="D534" s="130"/>
      <c r="I534" s="93"/>
      <c r="J534" s="94"/>
      <c r="K534" s="94"/>
      <c r="L534" s="94"/>
      <c r="M534" s="94"/>
      <c r="N534" s="94"/>
      <c r="O534" s="94"/>
    </row>
    <row r="535" spans="2:15" s="87" customFormat="1">
      <c r="B535" s="94"/>
      <c r="C535" s="94"/>
      <c r="D535" s="130"/>
      <c r="I535" s="93"/>
      <c r="J535" s="94"/>
      <c r="K535" s="94"/>
      <c r="L535" s="94"/>
      <c r="M535" s="94"/>
      <c r="N535" s="94"/>
      <c r="O535" s="94"/>
    </row>
    <row r="536" spans="2:15" s="87" customFormat="1">
      <c r="B536" s="94"/>
      <c r="C536" s="94"/>
      <c r="D536" s="130"/>
      <c r="I536" s="93"/>
      <c r="J536" s="94"/>
      <c r="K536" s="94"/>
      <c r="L536" s="94"/>
      <c r="M536" s="94"/>
      <c r="N536" s="94"/>
      <c r="O536" s="94"/>
    </row>
    <row r="537" spans="2:15" s="87" customFormat="1">
      <c r="B537" s="94"/>
      <c r="C537" s="94"/>
      <c r="D537" s="130"/>
      <c r="I537" s="93"/>
      <c r="J537" s="94"/>
      <c r="K537" s="94"/>
      <c r="L537" s="94"/>
      <c r="M537" s="94"/>
      <c r="N537" s="94"/>
      <c r="O537" s="94"/>
    </row>
    <row r="538" spans="2:15" s="87" customFormat="1">
      <c r="B538" s="94"/>
      <c r="C538" s="94"/>
      <c r="D538" s="130"/>
      <c r="I538" s="93"/>
      <c r="J538" s="94"/>
      <c r="K538" s="94"/>
      <c r="L538" s="94"/>
      <c r="M538" s="94"/>
      <c r="N538" s="94"/>
      <c r="O538" s="94"/>
    </row>
    <row r="539" spans="2:15" s="87" customFormat="1">
      <c r="B539" s="94"/>
      <c r="C539" s="94"/>
      <c r="D539" s="130"/>
      <c r="I539" s="93"/>
      <c r="J539" s="94"/>
      <c r="K539" s="94"/>
      <c r="L539" s="94"/>
      <c r="M539" s="94"/>
      <c r="N539" s="94"/>
      <c r="O539" s="94"/>
    </row>
    <row r="540" spans="2:15" s="87" customFormat="1">
      <c r="B540" s="94"/>
      <c r="C540" s="94"/>
      <c r="D540" s="130"/>
      <c r="I540" s="93"/>
      <c r="J540" s="94"/>
      <c r="K540" s="94"/>
      <c r="L540" s="94"/>
      <c r="M540" s="94"/>
      <c r="N540" s="94"/>
      <c r="O540" s="94"/>
    </row>
    <row r="541" spans="2:15" s="87" customFormat="1">
      <c r="B541" s="94"/>
      <c r="C541" s="94"/>
      <c r="D541" s="130"/>
      <c r="I541" s="93"/>
      <c r="J541" s="94"/>
      <c r="K541" s="94"/>
      <c r="L541" s="94"/>
      <c r="M541" s="94"/>
      <c r="N541" s="94"/>
      <c r="O541" s="94"/>
    </row>
    <row r="542" spans="2:15" s="87" customFormat="1">
      <c r="B542" s="94"/>
      <c r="C542" s="94"/>
      <c r="D542" s="130"/>
      <c r="I542" s="93"/>
      <c r="J542" s="94"/>
      <c r="K542" s="94"/>
      <c r="L542" s="94"/>
      <c r="M542" s="94"/>
      <c r="N542" s="94"/>
      <c r="O542" s="94"/>
    </row>
    <row r="543" spans="2:15" s="87" customFormat="1">
      <c r="B543" s="94"/>
      <c r="C543" s="94"/>
      <c r="D543" s="130"/>
      <c r="I543" s="93"/>
      <c r="J543" s="94"/>
      <c r="K543" s="94"/>
      <c r="L543" s="94"/>
      <c r="M543" s="94"/>
      <c r="N543" s="94"/>
      <c r="O543" s="94"/>
    </row>
    <row r="544" spans="2:15" s="87" customFormat="1">
      <c r="B544" s="94"/>
      <c r="C544" s="94"/>
      <c r="D544" s="130"/>
      <c r="I544" s="93"/>
      <c r="J544" s="94"/>
      <c r="K544" s="94"/>
      <c r="L544" s="94"/>
      <c r="M544" s="94"/>
      <c r="N544" s="94"/>
      <c r="O544" s="94"/>
    </row>
    <row r="545" spans="2:15" s="87" customFormat="1">
      <c r="B545" s="94"/>
      <c r="C545" s="94"/>
      <c r="D545" s="130"/>
      <c r="I545" s="93"/>
      <c r="J545" s="94"/>
      <c r="K545" s="94"/>
      <c r="L545" s="94"/>
      <c r="M545" s="94"/>
      <c r="N545" s="94"/>
      <c r="O545" s="94"/>
    </row>
    <row r="546" spans="2:15" s="87" customFormat="1">
      <c r="B546" s="94"/>
      <c r="C546" s="94"/>
      <c r="D546" s="130"/>
      <c r="I546" s="93"/>
      <c r="J546" s="94"/>
      <c r="K546" s="94"/>
      <c r="L546" s="94"/>
      <c r="M546" s="94"/>
      <c r="N546" s="94"/>
      <c r="O546" s="94"/>
    </row>
    <row r="547" spans="2:15" s="87" customFormat="1">
      <c r="B547" s="94"/>
      <c r="C547" s="94"/>
      <c r="D547" s="130"/>
      <c r="I547" s="93"/>
      <c r="J547" s="94"/>
      <c r="K547" s="94"/>
      <c r="L547" s="94"/>
      <c r="M547" s="94"/>
      <c r="N547" s="94"/>
      <c r="O547" s="94"/>
    </row>
    <row r="548" spans="2:15" s="87" customFormat="1">
      <c r="B548" s="94"/>
      <c r="C548" s="94"/>
      <c r="D548" s="130"/>
      <c r="I548" s="93"/>
      <c r="J548" s="94"/>
      <c r="K548" s="94"/>
      <c r="L548" s="94"/>
      <c r="M548" s="94"/>
      <c r="N548" s="94"/>
      <c r="O548" s="94"/>
    </row>
    <row r="549" spans="2:15" s="87" customFormat="1">
      <c r="B549" s="94"/>
      <c r="C549" s="94"/>
      <c r="D549" s="130"/>
      <c r="I549" s="93"/>
      <c r="J549" s="94"/>
      <c r="K549" s="94"/>
      <c r="L549" s="94"/>
      <c r="M549" s="94"/>
      <c r="N549" s="94"/>
      <c r="O549" s="94"/>
    </row>
    <row r="550" spans="2:15" s="87" customFormat="1">
      <c r="B550" s="94"/>
      <c r="C550" s="94"/>
      <c r="D550" s="130"/>
      <c r="I550" s="93"/>
      <c r="J550" s="94"/>
      <c r="K550" s="94"/>
      <c r="L550" s="94"/>
      <c r="M550" s="94"/>
      <c r="N550" s="94"/>
      <c r="O550" s="94"/>
    </row>
    <row r="551" spans="2:15" s="87" customFormat="1">
      <c r="B551" s="94"/>
      <c r="C551" s="94"/>
      <c r="D551" s="130"/>
      <c r="I551" s="93"/>
      <c r="J551" s="94"/>
      <c r="K551" s="94"/>
      <c r="L551" s="94"/>
      <c r="M551" s="94"/>
      <c r="N551" s="94"/>
      <c r="O551" s="94"/>
    </row>
    <row r="552" spans="2:15" s="87" customFormat="1">
      <c r="B552" s="94"/>
      <c r="C552" s="94"/>
      <c r="D552" s="130"/>
      <c r="I552" s="93"/>
      <c r="J552" s="94"/>
      <c r="K552" s="94"/>
      <c r="L552" s="94"/>
      <c r="M552" s="94"/>
      <c r="N552" s="94"/>
      <c r="O552" s="94"/>
    </row>
    <row r="553" spans="2:15" s="87" customFormat="1">
      <c r="B553" s="94"/>
      <c r="C553" s="94"/>
      <c r="D553" s="130"/>
      <c r="I553" s="93"/>
      <c r="J553" s="94"/>
      <c r="K553" s="94"/>
      <c r="L553" s="94"/>
      <c r="M553" s="94"/>
      <c r="N553" s="94"/>
      <c r="O553" s="94"/>
    </row>
    <row r="554" spans="2:15" s="87" customFormat="1">
      <c r="B554" s="94"/>
      <c r="C554" s="94"/>
      <c r="D554" s="130"/>
      <c r="I554" s="93"/>
      <c r="J554" s="94"/>
      <c r="K554" s="94"/>
      <c r="L554" s="94"/>
      <c r="M554" s="94"/>
      <c r="N554" s="94"/>
      <c r="O554" s="94"/>
    </row>
    <row r="555" spans="2:15" s="87" customFormat="1">
      <c r="B555" s="94"/>
      <c r="C555" s="94"/>
      <c r="D555" s="130"/>
      <c r="I555" s="93"/>
      <c r="J555" s="94"/>
      <c r="K555" s="94"/>
      <c r="L555" s="94"/>
      <c r="M555" s="94"/>
      <c r="N555" s="94"/>
      <c r="O555" s="94"/>
    </row>
    <row r="556" spans="2:15" s="87" customFormat="1">
      <c r="B556" s="94"/>
      <c r="C556" s="94"/>
      <c r="D556" s="130"/>
      <c r="I556" s="93"/>
      <c r="J556" s="94"/>
      <c r="K556" s="94"/>
      <c r="L556" s="94"/>
      <c r="M556" s="94"/>
      <c r="N556" s="94"/>
      <c r="O556" s="94"/>
    </row>
    <row r="557" spans="2:15" s="87" customFormat="1">
      <c r="B557" s="94"/>
      <c r="C557" s="94"/>
      <c r="D557" s="130"/>
      <c r="I557" s="93"/>
      <c r="J557" s="94"/>
      <c r="K557" s="94"/>
      <c r="L557" s="94"/>
      <c r="M557" s="94"/>
      <c r="N557" s="94"/>
      <c r="O557" s="94"/>
    </row>
    <row r="558" spans="2:15" s="87" customFormat="1">
      <c r="B558" s="94"/>
      <c r="C558" s="94"/>
      <c r="D558" s="130"/>
      <c r="I558" s="93"/>
      <c r="J558" s="94"/>
      <c r="K558" s="94"/>
      <c r="L558" s="94"/>
      <c r="M558" s="94"/>
      <c r="N558" s="94"/>
      <c r="O558" s="94"/>
    </row>
    <row r="559" spans="2:15" s="87" customFormat="1">
      <c r="B559" s="94"/>
      <c r="C559" s="94"/>
      <c r="D559" s="130"/>
      <c r="I559" s="93"/>
      <c r="J559" s="94"/>
      <c r="K559" s="94"/>
      <c r="L559" s="94"/>
      <c r="M559" s="94"/>
      <c r="N559" s="94"/>
      <c r="O559" s="94"/>
    </row>
    <row r="560" spans="2:15" s="87" customFormat="1">
      <c r="B560" s="94"/>
      <c r="C560" s="94"/>
      <c r="D560" s="130"/>
      <c r="I560" s="93"/>
      <c r="J560" s="94"/>
      <c r="K560" s="94"/>
      <c r="L560" s="94"/>
      <c r="M560" s="94"/>
      <c r="N560" s="94"/>
      <c r="O560" s="94"/>
    </row>
    <row r="561" spans="2:15" s="87" customFormat="1">
      <c r="B561" s="94"/>
      <c r="C561" s="94"/>
      <c r="D561" s="130"/>
      <c r="I561" s="93"/>
      <c r="J561" s="94"/>
      <c r="K561" s="94"/>
      <c r="L561" s="94"/>
      <c r="M561" s="94"/>
      <c r="N561" s="94"/>
      <c r="O561" s="94"/>
    </row>
    <row r="562" spans="2:15" s="87" customFormat="1">
      <c r="B562" s="94"/>
      <c r="C562" s="94"/>
      <c r="D562" s="130"/>
      <c r="I562" s="93"/>
      <c r="J562" s="94"/>
      <c r="K562" s="94"/>
      <c r="L562" s="94"/>
      <c r="M562" s="94"/>
      <c r="N562" s="94"/>
      <c r="O562" s="94"/>
    </row>
    <row r="563" spans="2:15" s="87" customFormat="1">
      <c r="B563" s="94"/>
      <c r="C563" s="94"/>
      <c r="D563" s="130"/>
      <c r="I563" s="93"/>
      <c r="J563" s="94"/>
      <c r="K563" s="94"/>
      <c r="L563" s="94"/>
      <c r="M563" s="94"/>
      <c r="N563" s="94"/>
      <c r="O563" s="94"/>
    </row>
    <row r="564" spans="2:15" s="87" customFormat="1">
      <c r="B564" s="94"/>
      <c r="C564" s="94"/>
      <c r="D564" s="130"/>
      <c r="I564" s="93"/>
      <c r="J564" s="94"/>
      <c r="K564" s="94"/>
      <c r="L564" s="94"/>
      <c r="M564" s="94"/>
      <c r="N564" s="94"/>
      <c r="O564" s="94"/>
    </row>
    <row r="565" spans="2:15" s="87" customFormat="1">
      <c r="B565" s="94"/>
      <c r="C565" s="94"/>
      <c r="D565" s="130"/>
      <c r="I565" s="93"/>
      <c r="J565" s="94"/>
      <c r="K565" s="94"/>
      <c r="L565" s="94"/>
      <c r="M565" s="94"/>
      <c r="N565" s="94"/>
      <c r="O565" s="94"/>
    </row>
    <row r="566" spans="2:15" s="87" customFormat="1">
      <c r="B566" s="94"/>
      <c r="C566" s="94"/>
      <c r="D566" s="130"/>
      <c r="I566" s="93"/>
      <c r="J566" s="94"/>
      <c r="K566" s="94"/>
      <c r="L566" s="94"/>
      <c r="M566" s="94"/>
      <c r="N566" s="94"/>
      <c r="O566" s="94"/>
    </row>
    <row r="567" spans="2:15" s="87" customFormat="1">
      <c r="B567" s="94"/>
      <c r="C567" s="94"/>
      <c r="D567" s="130"/>
      <c r="I567" s="93"/>
      <c r="J567" s="94"/>
      <c r="K567" s="94"/>
      <c r="L567" s="94"/>
      <c r="M567" s="94"/>
      <c r="N567" s="94"/>
      <c r="O567" s="94"/>
    </row>
    <row r="568" spans="2:15" s="87" customFormat="1">
      <c r="B568" s="94"/>
      <c r="C568" s="94"/>
      <c r="D568" s="130"/>
      <c r="I568" s="93"/>
      <c r="J568" s="94"/>
      <c r="K568" s="94"/>
      <c r="L568" s="94"/>
      <c r="M568" s="94"/>
      <c r="N568" s="94"/>
      <c r="O568" s="94"/>
    </row>
    <row r="569" spans="2:15" s="87" customFormat="1">
      <c r="B569" s="94"/>
      <c r="C569" s="94"/>
      <c r="D569" s="130"/>
      <c r="I569" s="93"/>
      <c r="J569" s="94"/>
      <c r="K569" s="94"/>
      <c r="L569" s="94"/>
      <c r="M569" s="94"/>
      <c r="N569" s="94"/>
      <c r="O569" s="94"/>
    </row>
    <row r="570" spans="2:15" s="87" customFormat="1">
      <c r="B570" s="94"/>
      <c r="C570" s="94"/>
      <c r="D570" s="130"/>
      <c r="I570" s="93"/>
      <c r="J570" s="94"/>
      <c r="K570" s="94"/>
      <c r="L570" s="94"/>
      <c r="M570" s="94"/>
      <c r="N570" s="94"/>
      <c r="O570" s="94"/>
    </row>
    <row r="571" spans="2:15" s="87" customFormat="1">
      <c r="B571" s="94"/>
      <c r="C571" s="94"/>
      <c r="D571" s="130"/>
      <c r="I571" s="93"/>
      <c r="J571" s="94"/>
      <c r="K571" s="94"/>
      <c r="L571" s="94"/>
      <c r="M571" s="94"/>
      <c r="N571" s="94"/>
      <c r="O571" s="94"/>
    </row>
    <row r="572" spans="2:15" s="87" customFormat="1">
      <c r="B572" s="94"/>
      <c r="C572" s="94"/>
      <c r="D572" s="130"/>
      <c r="I572" s="93"/>
      <c r="J572" s="94"/>
      <c r="K572" s="94"/>
      <c r="L572" s="94"/>
      <c r="M572" s="94"/>
      <c r="N572" s="94"/>
      <c r="O572" s="94"/>
    </row>
    <row r="573" spans="2:15" s="87" customFormat="1">
      <c r="B573" s="94"/>
      <c r="C573" s="94"/>
      <c r="D573" s="130"/>
      <c r="I573" s="93"/>
      <c r="J573" s="94"/>
      <c r="K573" s="94"/>
      <c r="L573" s="94"/>
      <c r="M573" s="94"/>
      <c r="N573" s="94"/>
      <c r="O573" s="94"/>
    </row>
    <row r="574" spans="2:15" s="87" customFormat="1">
      <c r="B574" s="94"/>
      <c r="C574" s="94"/>
      <c r="D574" s="130"/>
      <c r="I574" s="93"/>
      <c r="J574" s="94"/>
      <c r="K574" s="94"/>
      <c r="L574" s="94"/>
      <c r="M574" s="94"/>
      <c r="N574" s="94"/>
      <c r="O574" s="94"/>
    </row>
    <row r="575" spans="2:15" s="87" customFormat="1">
      <c r="B575" s="94"/>
      <c r="C575" s="94"/>
      <c r="D575" s="130"/>
      <c r="I575" s="93"/>
      <c r="J575" s="94"/>
      <c r="K575" s="94"/>
      <c r="L575" s="94"/>
      <c r="M575" s="94"/>
      <c r="N575" s="94"/>
      <c r="O575" s="94"/>
    </row>
    <row r="576" spans="2:15" s="87" customFormat="1">
      <c r="B576" s="94"/>
      <c r="C576" s="94"/>
      <c r="D576" s="130"/>
      <c r="I576" s="93"/>
      <c r="J576" s="94"/>
      <c r="K576" s="94"/>
      <c r="L576" s="94"/>
      <c r="M576" s="94"/>
      <c r="N576" s="94"/>
      <c r="O576" s="94"/>
    </row>
    <row r="577" spans="2:15" s="87" customFormat="1">
      <c r="B577" s="94"/>
      <c r="C577" s="94"/>
      <c r="D577" s="130"/>
      <c r="I577" s="93"/>
      <c r="J577" s="94"/>
      <c r="K577" s="94"/>
      <c r="L577" s="94"/>
      <c r="M577" s="94"/>
      <c r="N577" s="94"/>
      <c r="O577" s="94"/>
    </row>
    <row r="578" spans="2:15" s="87" customFormat="1">
      <c r="B578" s="94"/>
      <c r="C578" s="94"/>
      <c r="D578" s="130"/>
      <c r="I578" s="93"/>
      <c r="J578" s="94"/>
      <c r="K578" s="94"/>
      <c r="L578" s="94"/>
      <c r="M578" s="94"/>
      <c r="N578" s="94"/>
      <c r="O578" s="94"/>
    </row>
    <row r="579" spans="2:15" s="87" customFormat="1">
      <c r="B579" s="94"/>
      <c r="C579" s="94"/>
      <c r="D579" s="130"/>
      <c r="I579" s="93"/>
      <c r="J579" s="94"/>
      <c r="K579" s="94"/>
      <c r="L579" s="94"/>
      <c r="M579" s="94"/>
      <c r="N579" s="94"/>
      <c r="O579" s="94"/>
    </row>
    <row r="580" spans="2:15" s="87" customFormat="1">
      <c r="B580" s="94"/>
      <c r="C580" s="94"/>
      <c r="D580" s="130"/>
      <c r="I580" s="93"/>
      <c r="J580" s="94"/>
      <c r="K580" s="94"/>
      <c r="L580" s="94"/>
      <c r="M580" s="94"/>
      <c r="N580" s="94"/>
      <c r="O580" s="94"/>
    </row>
    <row r="581" spans="2:15" s="87" customFormat="1">
      <c r="B581" s="94"/>
      <c r="C581" s="94"/>
      <c r="D581" s="130"/>
      <c r="I581" s="93"/>
      <c r="J581" s="94"/>
      <c r="K581" s="94"/>
      <c r="L581" s="94"/>
      <c r="M581" s="94"/>
      <c r="N581" s="94"/>
      <c r="O581" s="94"/>
    </row>
    <row r="582" spans="2:15" s="87" customFormat="1">
      <c r="B582" s="94"/>
      <c r="C582" s="94"/>
      <c r="D582" s="130"/>
      <c r="I582" s="93"/>
      <c r="J582" s="94"/>
      <c r="K582" s="94"/>
      <c r="L582" s="94"/>
      <c r="M582" s="94"/>
      <c r="N582" s="94"/>
      <c r="O582" s="94"/>
    </row>
    <row r="583" spans="2:15" s="87" customFormat="1">
      <c r="B583" s="94"/>
      <c r="C583" s="94"/>
      <c r="D583" s="130"/>
      <c r="I583" s="93"/>
      <c r="J583" s="94"/>
      <c r="K583" s="94"/>
      <c r="L583" s="94"/>
      <c r="M583" s="94"/>
      <c r="N583" s="94"/>
      <c r="O583" s="94"/>
    </row>
    <row r="584" spans="2:15" s="87" customFormat="1">
      <c r="B584" s="94"/>
      <c r="C584" s="94"/>
      <c r="D584" s="130"/>
      <c r="I584" s="93"/>
      <c r="J584" s="94"/>
      <c r="K584" s="94"/>
      <c r="L584" s="94"/>
      <c r="M584" s="94"/>
      <c r="N584" s="94"/>
      <c r="O584" s="94"/>
    </row>
    <row r="585" spans="2:15" s="87" customFormat="1">
      <c r="B585" s="94"/>
      <c r="C585" s="94"/>
      <c r="D585" s="130"/>
      <c r="I585" s="93"/>
      <c r="J585" s="94"/>
      <c r="K585" s="94"/>
      <c r="L585" s="94"/>
      <c r="M585" s="94"/>
      <c r="N585" s="94"/>
      <c r="O585" s="94"/>
    </row>
    <row r="586" spans="2:15" s="87" customFormat="1">
      <c r="B586" s="94"/>
      <c r="C586" s="94"/>
      <c r="D586" s="130"/>
      <c r="I586" s="93"/>
      <c r="J586" s="94"/>
      <c r="K586" s="94"/>
      <c r="L586" s="94"/>
      <c r="M586" s="94"/>
      <c r="N586" s="94"/>
      <c r="O586" s="94"/>
    </row>
    <row r="587" spans="2:15" s="87" customFormat="1">
      <c r="B587" s="94"/>
      <c r="C587" s="94"/>
      <c r="D587" s="130"/>
      <c r="I587" s="93"/>
      <c r="J587" s="94"/>
      <c r="K587" s="94"/>
      <c r="L587" s="94"/>
      <c r="M587" s="94"/>
      <c r="N587" s="94"/>
      <c r="O587" s="94"/>
    </row>
    <row r="588" spans="2:15" s="87" customFormat="1">
      <c r="B588" s="94"/>
      <c r="C588" s="94"/>
      <c r="D588" s="130"/>
      <c r="I588" s="93"/>
      <c r="J588" s="94"/>
      <c r="K588" s="94"/>
      <c r="L588" s="94"/>
      <c r="M588" s="94"/>
      <c r="N588" s="94"/>
      <c r="O588" s="94"/>
    </row>
    <row r="589" spans="2:15" s="87" customFormat="1">
      <c r="B589" s="94"/>
      <c r="C589" s="94"/>
      <c r="D589" s="130"/>
      <c r="I589" s="93"/>
      <c r="J589" s="94"/>
      <c r="K589" s="94"/>
      <c r="L589" s="94"/>
      <c r="M589" s="94"/>
      <c r="N589" s="94"/>
      <c r="O589" s="94"/>
    </row>
    <row r="590" spans="2:15" s="87" customFormat="1">
      <c r="B590" s="94"/>
      <c r="C590" s="94"/>
      <c r="D590" s="130"/>
      <c r="I590" s="93"/>
      <c r="J590" s="94"/>
      <c r="K590" s="94"/>
      <c r="L590" s="94"/>
      <c r="M590" s="94"/>
      <c r="N590" s="94"/>
      <c r="O590" s="94"/>
    </row>
    <row r="591" spans="2:15" s="87" customFormat="1">
      <c r="B591" s="94"/>
      <c r="C591" s="94"/>
      <c r="D591" s="130"/>
      <c r="I591" s="93"/>
      <c r="J591" s="94"/>
      <c r="K591" s="94"/>
      <c r="L591" s="94"/>
      <c r="M591" s="94"/>
      <c r="N591" s="94"/>
      <c r="O591" s="94"/>
    </row>
    <row r="592" spans="2:15" s="87" customFormat="1">
      <c r="B592" s="94"/>
      <c r="C592" s="94"/>
      <c r="D592" s="130"/>
      <c r="I592" s="93"/>
      <c r="J592" s="94"/>
      <c r="K592" s="94"/>
      <c r="L592" s="94"/>
      <c r="M592" s="94"/>
      <c r="N592" s="94"/>
      <c r="O592" s="94"/>
    </row>
    <row r="593" spans="2:15" s="87" customFormat="1">
      <c r="B593" s="94"/>
      <c r="C593" s="94"/>
      <c r="D593" s="130"/>
      <c r="I593" s="93"/>
      <c r="J593" s="94"/>
      <c r="K593" s="94"/>
      <c r="L593" s="94"/>
      <c r="M593" s="94"/>
      <c r="N593" s="94"/>
      <c r="O593" s="94"/>
    </row>
    <row r="594" spans="2:15" s="87" customFormat="1">
      <c r="B594" s="94"/>
      <c r="C594" s="94"/>
      <c r="D594" s="130"/>
      <c r="I594" s="93"/>
      <c r="J594" s="94"/>
      <c r="K594" s="94"/>
      <c r="L594" s="94"/>
      <c r="M594" s="94"/>
      <c r="N594" s="94"/>
      <c r="O594" s="94"/>
    </row>
    <row r="595" spans="2:15" s="87" customFormat="1">
      <c r="B595" s="94"/>
      <c r="C595" s="94"/>
      <c r="D595" s="130"/>
      <c r="I595" s="93"/>
      <c r="J595" s="94"/>
      <c r="K595" s="94"/>
      <c r="L595" s="94"/>
      <c r="M595" s="94"/>
      <c r="N595" s="94"/>
      <c r="O595" s="94"/>
    </row>
    <row r="596" spans="2:15" s="87" customFormat="1">
      <c r="B596" s="94"/>
      <c r="C596" s="94"/>
      <c r="D596" s="130"/>
      <c r="I596" s="93"/>
      <c r="J596" s="94"/>
      <c r="K596" s="94"/>
      <c r="L596" s="94"/>
      <c r="M596" s="94"/>
      <c r="N596" s="94"/>
      <c r="O596" s="94"/>
    </row>
    <row r="597" spans="2:15" s="87" customFormat="1">
      <c r="B597" s="94"/>
      <c r="C597" s="94"/>
      <c r="D597" s="130"/>
      <c r="I597" s="93"/>
      <c r="J597" s="94"/>
      <c r="K597" s="94"/>
      <c r="L597" s="94"/>
      <c r="M597" s="94"/>
      <c r="N597" s="94"/>
      <c r="O597" s="94"/>
    </row>
    <row r="598" spans="2:15" s="87" customFormat="1">
      <c r="B598" s="94"/>
      <c r="C598" s="94"/>
      <c r="D598" s="130"/>
      <c r="I598" s="93"/>
      <c r="J598" s="94"/>
      <c r="K598" s="94"/>
      <c r="L598" s="94"/>
      <c r="M598" s="94"/>
      <c r="N598" s="94"/>
      <c r="O598" s="94"/>
    </row>
    <row r="599" spans="2:15" s="87" customFormat="1">
      <c r="B599" s="94"/>
      <c r="C599" s="94"/>
      <c r="D599" s="130"/>
      <c r="I599" s="93"/>
      <c r="J599" s="94"/>
      <c r="K599" s="94"/>
      <c r="L599" s="94"/>
      <c r="M599" s="94"/>
      <c r="N599" s="94"/>
      <c r="O599" s="94"/>
    </row>
    <row r="600" spans="2:15" s="87" customFormat="1">
      <c r="B600" s="94"/>
      <c r="C600" s="94"/>
      <c r="D600" s="130"/>
      <c r="I600" s="93"/>
      <c r="J600" s="94"/>
      <c r="K600" s="94"/>
      <c r="L600" s="94"/>
      <c r="M600" s="94"/>
      <c r="N600" s="94"/>
      <c r="O600" s="94"/>
    </row>
    <row r="601" spans="2:15" s="87" customFormat="1">
      <c r="B601" s="94"/>
      <c r="C601" s="94"/>
      <c r="D601" s="130"/>
      <c r="I601" s="93"/>
      <c r="J601" s="94"/>
      <c r="K601" s="94"/>
      <c r="L601" s="94"/>
      <c r="M601" s="94"/>
      <c r="N601" s="94"/>
      <c r="O601" s="94"/>
    </row>
    <row r="602" spans="2:15" s="87" customFormat="1">
      <c r="B602" s="94"/>
      <c r="C602" s="94"/>
      <c r="D602" s="130"/>
      <c r="I602" s="93"/>
      <c r="J602" s="94"/>
      <c r="K602" s="94"/>
      <c r="L602" s="94"/>
      <c r="M602" s="94"/>
      <c r="N602" s="94"/>
      <c r="O602" s="94"/>
    </row>
    <row r="603" spans="2:15" s="87" customFormat="1">
      <c r="B603" s="94"/>
      <c r="C603" s="94"/>
      <c r="D603" s="130"/>
      <c r="I603" s="93"/>
      <c r="J603" s="94"/>
      <c r="K603" s="94"/>
      <c r="L603" s="94"/>
      <c r="M603" s="94"/>
      <c r="N603" s="94"/>
      <c r="O603" s="94"/>
    </row>
    <row r="604" spans="2:15" s="87" customFormat="1">
      <c r="B604" s="94"/>
      <c r="C604" s="94"/>
      <c r="D604" s="130"/>
      <c r="I604" s="93"/>
      <c r="J604" s="94"/>
      <c r="K604" s="94"/>
      <c r="L604" s="94"/>
      <c r="M604" s="94"/>
      <c r="N604" s="94"/>
      <c r="O604" s="94"/>
    </row>
    <row r="605" spans="2:15" s="87" customFormat="1">
      <c r="B605" s="94"/>
      <c r="C605" s="94"/>
      <c r="D605" s="130"/>
      <c r="I605" s="93"/>
      <c r="J605" s="94"/>
      <c r="K605" s="94"/>
      <c r="L605" s="94"/>
      <c r="M605" s="94"/>
      <c r="N605" s="94"/>
      <c r="O605" s="94"/>
    </row>
    <row r="606" spans="2:15" s="87" customFormat="1">
      <c r="B606" s="94"/>
      <c r="C606" s="94"/>
      <c r="D606" s="130"/>
      <c r="I606" s="93"/>
      <c r="J606" s="94"/>
      <c r="K606" s="94"/>
      <c r="L606" s="94"/>
      <c r="M606" s="94"/>
      <c r="N606" s="94"/>
      <c r="O606" s="94"/>
    </row>
    <row r="607" spans="2:15" s="87" customFormat="1">
      <c r="B607" s="94"/>
      <c r="C607" s="94"/>
      <c r="D607" s="130"/>
      <c r="I607" s="93"/>
      <c r="J607" s="94"/>
      <c r="K607" s="94"/>
      <c r="L607" s="94"/>
      <c r="M607" s="94"/>
      <c r="N607" s="94"/>
      <c r="O607" s="94"/>
    </row>
    <row r="608" spans="2:15" s="87" customFormat="1">
      <c r="B608" s="94"/>
      <c r="C608" s="94"/>
      <c r="D608" s="130"/>
      <c r="I608" s="93"/>
      <c r="J608" s="94"/>
      <c r="K608" s="94"/>
      <c r="L608" s="94"/>
      <c r="M608" s="94"/>
      <c r="N608" s="94"/>
      <c r="O608" s="94"/>
    </row>
    <row r="609" spans="2:15" s="87" customFormat="1">
      <c r="B609" s="94"/>
      <c r="C609" s="94"/>
      <c r="D609" s="130"/>
      <c r="I609" s="93"/>
      <c r="J609" s="94"/>
      <c r="K609" s="94"/>
      <c r="L609" s="94"/>
      <c r="M609" s="94"/>
      <c r="N609" s="94"/>
      <c r="O609" s="94"/>
    </row>
    <row r="610" spans="2:15" s="87" customFormat="1">
      <c r="B610" s="94"/>
      <c r="C610" s="94"/>
      <c r="D610" s="130"/>
      <c r="I610" s="93"/>
      <c r="J610" s="94"/>
      <c r="K610" s="94"/>
      <c r="L610" s="94"/>
      <c r="M610" s="94"/>
      <c r="N610" s="94"/>
      <c r="O610" s="94"/>
    </row>
    <row r="611" spans="2:15" s="87" customFormat="1">
      <c r="B611" s="94"/>
      <c r="C611" s="94"/>
      <c r="D611" s="130"/>
      <c r="I611" s="93"/>
      <c r="J611" s="94"/>
      <c r="K611" s="94"/>
      <c r="L611" s="94"/>
      <c r="M611" s="94"/>
      <c r="N611" s="94"/>
      <c r="O611" s="94"/>
    </row>
    <row r="612" spans="2:15" s="87" customFormat="1">
      <c r="B612" s="94"/>
      <c r="C612" s="94"/>
      <c r="D612" s="130"/>
      <c r="I612" s="93"/>
      <c r="J612" s="94"/>
      <c r="K612" s="94"/>
      <c r="L612" s="94"/>
      <c r="M612" s="94"/>
      <c r="N612" s="94"/>
      <c r="O612" s="94"/>
    </row>
    <row r="613" spans="2:15" s="87" customFormat="1">
      <c r="B613" s="94"/>
      <c r="C613" s="94"/>
      <c r="D613" s="130"/>
      <c r="I613" s="93"/>
      <c r="J613" s="94"/>
      <c r="K613" s="94"/>
      <c r="L613" s="94"/>
      <c r="M613" s="94"/>
      <c r="N613" s="94"/>
      <c r="O613" s="94"/>
    </row>
    <row r="614" spans="2:15" s="87" customFormat="1">
      <c r="B614" s="94"/>
      <c r="C614" s="94"/>
      <c r="D614" s="130"/>
      <c r="I614" s="93"/>
      <c r="J614" s="94"/>
      <c r="K614" s="94"/>
      <c r="L614" s="94"/>
      <c r="M614" s="94"/>
      <c r="N614" s="94"/>
      <c r="O614" s="94"/>
    </row>
    <row r="615" spans="2:15" s="87" customFormat="1">
      <c r="B615" s="94"/>
      <c r="C615" s="94"/>
      <c r="D615" s="130"/>
      <c r="I615" s="93"/>
      <c r="J615" s="94"/>
      <c r="K615" s="94"/>
      <c r="L615" s="94"/>
      <c r="M615" s="94"/>
      <c r="N615" s="94"/>
      <c r="O615" s="94"/>
    </row>
    <row r="616" spans="2:15" s="87" customFormat="1">
      <c r="B616" s="94"/>
      <c r="C616" s="94"/>
      <c r="D616" s="130"/>
      <c r="I616" s="93"/>
      <c r="J616" s="94"/>
      <c r="K616" s="94"/>
      <c r="L616" s="94"/>
      <c r="M616" s="94"/>
      <c r="N616" s="94"/>
      <c r="O616" s="94"/>
    </row>
    <row r="617" spans="2:15" s="87" customFormat="1">
      <c r="B617" s="94"/>
      <c r="C617" s="94"/>
      <c r="D617" s="130"/>
      <c r="I617" s="93"/>
      <c r="J617" s="94"/>
      <c r="K617" s="94"/>
      <c r="L617" s="94"/>
      <c r="M617" s="94"/>
      <c r="N617" s="94"/>
      <c r="O617" s="94"/>
    </row>
    <row r="618" spans="2:15" s="87" customFormat="1">
      <c r="B618" s="94"/>
      <c r="C618" s="94"/>
      <c r="D618" s="130"/>
      <c r="I618" s="93"/>
      <c r="J618" s="94"/>
      <c r="K618" s="94"/>
      <c r="L618" s="94"/>
      <c r="M618" s="94"/>
      <c r="N618" s="94"/>
      <c r="O618" s="94"/>
    </row>
    <row r="619" spans="2:15" s="87" customFormat="1">
      <c r="B619" s="94"/>
      <c r="C619" s="94"/>
      <c r="D619" s="130"/>
      <c r="I619" s="93"/>
      <c r="J619" s="94"/>
      <c r="K619" s="94"/>
      <c r="L619" s="94"/>
      <c r="M619" s="94"/>
      <c r="N619" s="94"/>
      <c r="O619" s="94"/>
    </row>
    <row r="620" spans="2:15" s="87" customFormat="1">
      <c r="B620" s="94"/>
      <c r="C620" s="94"/>
      <c r="D620" s="130"/>
      <c r="I620" s="93"/>
      <c r="J620" s="94"/>
      <c r="K620" s="94"/>
      <c r="L620" s="94"/>
      <c r="M620" s="94"/>
      <c r="N620" s="94"/>
      <c r="O620" s="94"/>
    </row>
    <row r="621" spans="2:15" s="87" customFormat="1">
      <c r="B621" s="94"/>
      <c r="C621" s="94"/>
      <c r="D621" s="130"/>
      <c r="I621" s="93"/>
      <c r="J621" s="94"/>
      <c r="K621" s="94"/>
      <c r="L621" s="94"/>
      <c r="M621" s="94"/>
      <c r="N621" s="94"/>
      <c r="O621" s="94"/>
    </row>
    <row r="622" spans="2:15" s="87" customFormat="1">
      <c r="B622" s="94"/>
      <c r="C622" s="94"/>
      <c r="D622" s="130"/>
      <c r="I622" s="93"/>
      <c r="J622" s="94"/>
      <c r="K622" s="94"/>
      <c r="L622" s="94"/>
      <c r="M622" s="94"/>
      <c r="N622" s="94"/>
      <c r="O622" s="94"/>
    </row>
    <row r="623" spans="2:15" s="87" customFormat="1">
      <c r="B623" s="94"/>
      <c r="C623" s="94"/>
      <c r="D623" s="130"/>
      <c r="I623" s="93"/>
      <c r="J623" s="94"/>
      <c r="K623" s="94"/>
      <c r="L623" s="94"/>
      <c r="M623" s="94"/>
      <c r="N623" s="94"/>
      <c r="O623" s="94"/>
    </row>
    <row r="624" spans="2:15" s="87" customFormat="1">
      <c r="B624" s="94"/>
      <c r="C624" s="94"/>
      <c r="D624" s="130"/>
      <c r="I624" s="93"/>
      <c r="J624" s="94"/>
      <c r="K624" s="94"/>
      <c r="L624" s="94"/>
      <c r="M624" s="94"/>
      <c r="N624" s="94"/>
      <c r="O624" s="94"/>
    </row>
    <row r="625" spans="2:15" s="87" customFormat="1">
      <c r="B625" s="94"/>
      <c r="C625" s="94"/>
      <c r="D625" s="130"/>
      <c r="I625" s="93"/>
      <c r="J625" s="94"/>
      <c r="K625" s="94"/>
      <c r="L625" s="94"/>
      <c r="M625" s="94"/>
      <c r="N625" s="94"/>
      <c r="O625" s="94"/>
    </row>
    <row r="626" spans="2:15" s="87" customFormat="1">
      <c r="B626" s="94"/>
      <c r="C626" s="94"/>
      <c r="D626" s="130"/>
      <c r="I626" s="93"/>
      <c r="J626" s="94"/>
      <c r="K626" s="94"/>
      <c r="L626" s="94"/>
      <c r="M626" s="94"/>
      <c r="N626" s="94"/>
      <c r="O626" s="94"/>
    </row>
    <row r="627" spans="2:15" s="87" customFormat="1">
      <c r="B627" s="94"/>
      <c r="C627" s="94"/>
      <c r="D627" s="130"/>
      <c r="I627" s="93"/>
      <c r="J627" s="94"/>
      <c r="K627" s="94"/>
      <c r="L627" s="94"/>
      <c r="M627" s="94"/>
      <c r="N627" s="94"/>
      <c r="O627" s="94"/>
    </row>
    <row r="628" spans="2:15" s="87" customFormat="1">
      <c r="B628" s="94"/>
      <c r="C628" s="94"/>
      <c r="D628" s="130"/>
      <c r="I628" s="93"/>
      <c r="J628" s="94"/>
      <c r="K628" s="94"/>
      <c r="L628" s="94"/>
      <c r="M628" s="94"/>
      <c r="N628" s="94"/>
      <c r="O628" s="94"/>
    </row>
    <row r="629" spans="2:15" s="87" customFormat="1">
      <c r="B629" s="94"/>
      <c r="C629" s="94"/>
      <c r="D629" s="130"/>
      <c r="I629" s="93"/>
      <c r="J629" s="94"/>
      <c r="K629" s="94"/>
      <c r="L629" s="94"/>
      <c r="M629" s="94"/>
      <c r="N629" s="94"/>
      <c r="O629" s="94"/>
    </row>
    <row r="630" spans="2:15" s="87" customFormat="1">
      <c r="B630" s="94"/>
      <c r="C630" s="94"/>
      <c r="D630" s="130"/>
      <c r="I630" s="93"/>
      <c r="J630" s="94"/>
      <c r="K630" s="94"/>
      <c r="L630" s="94"/>
      <c r="M630" s="94"/>
      <c r="N630" s="94"/>
      <c r="O630" s="94"/>
    </row>
    <row r="631" spans="2:15" s="87" customFormat="1">
      <c r="B631" s="94"/>
      <c r="C631" s="94"/>
      <c r="D631" s="130"/>
      <c r="I631" s="93"/>
      <c r="J631" s="94"/>
      <c r="K631" s="94"/>
      <c r="L631" s="94"/>
      <c r="M631" s="94"/>
      <c r="N631" s="94"/>
      <c r="O631" s="94"/>
    </row>
    <row r="632" spans="2:15" s="87" customFormat="1">
      <c r="B632" s="94"/>
      <c r="C632" s="94"/>
      <c r="D632" s="130"/>
      <c r="I632" s="93"/>
      <c r="J632" s="94"/>
      <c r="K632" s="94"/>
      <c r="L632" s="94"/>
      <c r="M632" s="94"/>
      <c r="N632" s="94"/>
      <c r="O632" s="94"/>
    </row>
    <row r="633" spans="2:15" s="87" customFormat="1">
      <c r="B633" s="94"/>
      <c r="C633" s="94"/>
      <c r="D633" s="130"/>
      <c r="I633" s="93"/>
      <c r="J633" s="94"/>
      <c r="K633" s="94"/>
      <c r="L633" s="94"/>
      <c r="M633" s="94"/>
      <c r="N633" s="94"/>
      <c r="O633" s="94"/>
    </row>
    <row r="634" spans="2:15" s="87" customFormat="1">
      <c r="B634" s="94"/>
      <c r="C634" s="94"/>
      <c r="D634" s="130"/>
      <c r="I634" s="93"/>
      <c r="J634" s="94"/>
      <c r="K634" s="94"/>
      <c r="L634" s="94"/>
      <c r="M634" s="94"/>
      <c r="N634" s="94"/>
      <c r="O634" s="94"/>
    </row>
    <row r="635" spans="2:15" s="87" customFormat="1">
      <c r="B635" s="94"/>
      <c r="C635" s="94"/>
      <c r="D635" s="130"/>
      <c r="I635" s="93"/>
      <c r="J635" s="94"/>
      <c r="K635" s="94"/>
      <c r="L635" s="94"/>
      <c r="M635" s="94"/>
      <c r="N635" s="94"/>
      <c r="O635" s="94"/>
    </row>
    <row r="636" spans="2:15" s="87" customFormat="1">
      <c r="B636" s="94"/>
      <c r="C636" s="94"/>
      <c r="D636" s="130"/>
      <c r="I636" s="93"/>
      <c r="J636" s="94"/>
      <c r="K636" s="94"/>
      <c r="L636" s="94"/>
      <c r="M636" s="94"/>
      <c r="N636" s="94"/>
      <c r="O636" s="94"/>
    </row>
    <row r="637" spans="2:15" s="87" customFormat="1">
      <c r="B637" s="94"/>
      <c r="C637" s="94"/>
      <c r="D637" s="130"/>
      <c r="I637" s="93"/>
      <c r="J637" s="94"/>
      <c r="K637" s="94"/>
      <c r="L637" s="94"/>
      <c r="M637" s="94"/>
      <c r="N637" s="94"/>
      <c r="O637" s="94"/>
    </row>
    <row r="638" spans="2:15" s="87" customFormat="1">
      <c r="B638" s="94"/>
      <c r="C638" s="94"/>
      <c r="D638" s="130"/>
      <c r="I638" s="93"/>
      <c r="J638" s="94"/>
      <c r="K638" s="94"/>
      <c r="L638" s="94"/>
      <c r="M638" s="94"/>
      <c r="N638" s="94"/>
      <c r="O638" s="94"/>
    </row>
    <row r="639" spans="2:15" s="87" customFormat="1">
      <c r="B639" s="94"/>
      <c r="C639" s="94"/>
      <c r="D639" s="130"/>
      <c r="I639" s="93"/>
      <c r="J639" s="94"/>
      <c r="K639" s="94"/>
      <c r="L639" s="94"/>
      <c r="M639" s="94"/>
      <c r="N639" s="94"/>
      <c r="O639" s="94"/>
    </row>
    <row r="640" spans="2:15" s="87" customFormat="1">
      <c r="B640" s="94"/>
      <c r="C640" s="94"/>
      <c r="D640" s="130"/>
      <c r="I640" s="93"/>
      <c r="J640" s="94"/>
      <c r="K640" s="94"/>
      <c r="L640" s="94"/>
      <c r="M640" s="94"/>
      <c r="N640" s="94"/>
      <c r="O640" s="94"/>
    </row>
    <row r="641" spans="2:15" s="87" customFormat="1">
      <c r="B641" s="94"/>
      <c r="C641" s="94"/>
      <c r="D641" s="130"/>
      <c r="I641" s="93"/>
      <c r="J641" s="94"/>
      <c r="K641" s="94"/>
      <c r="L641" s="94"/>
      <c r="M641" s="94"/>
      <c r="N641" s="94"/>
      <c r="O641" s="94"/>
    </row>
    <row r="642" spans="2:15" s="87" customFormat="1">
      <c r="B642" s="94"/>
      <c r="C642" s="94"/>
      <c r="D642" s="130"/>
      <c r="I642" s="93"/>
      <c r="J642" s="94"/>
      <c r="K642" s="94"/>
      <c r="L642" s="94"/>
      <c r="M642" s="94"/>
      <c r="N642" s="94"/>
      <c r="O642" s="94"/>
    </row>
    <row r="643" spans="2:15" s="87" customFormat="1">
      <c r="B643" s="94"/>
      <c r="C643" s="94"/>
      <c r="D643" s="130"/>
      <c r="I643" s="93"/>
      <c r="J643" s="94"/>
      <c r="K643" s="94"/>
      <c r="L643" s="94"/>
      <c r="M643" s="94"/>
      <c r="N643" s="94"/>
      <c r="O643" s="94"/>
    </row>
    <row r="644" spans="2:15" s="87" customFormat="1">
      <c r="B644" s="94"/>
      <c r="C644" s="94"/>
      <c r="D644" s="130"/>
      <c r="I644" s="93"/>
      <c r="J644" s="94"/>
      <c r="K644" s="94"/>
      <c r="L644" s="94"/>
      <c r="M644" s="94"/>
      <c r="N644" s="94"/>
      <c r="O644" s="94"/>
    </row>
    <row r="645" spans="2:15" s="87" customFormat="1">
      <c r="B645" s="94"/>
      <c r="C645" s="94"/>
      <c r="D645" s="130"/>
      <c r="I645" s="93"/>
      <c r="J645" s="94"/>
      <c r="K645" s="94"/>
      <c r="L645" s="94"/>
      <c r="M645" s="94"/>
      <c r="N645" s="94"/>
      <c r="O645" s="94"/>
    </row>
    <row r="646" spans="2:15" s="87" customFormat="1">
      <c r="B646" s="94"/>
      <c r="C646" s="94"/>
      <c r="D646" s="130"/>
      <c r="I646" s="93"/>
      <c r="J646" s="94"/>
      <c r="K646" s="94"/>
      <c r="L646" s="94"/>
      <c r="M646" s="94"/>
      <c r="N646" s="94"/>
      <c r="O646" s="94"/>
    </row>
    <row r="647" spans="2:15" s="87" customFormat="1">
      <c r="B647" s="94"/>
      <c r="C647" s="94"/>
      <c r="D647" s="130"/>
      <c r="I647" s="93"/>
      <c r="J647" s="94"/>
      <c r="K647" s="94"/>
      <c r="L647" s="94"/>
      <c r="M647" s="94"/>
      <c r="N647" s="94"/>
      <c r="O647" s="94"/>
    </row>
    <row r="648" spans="2:15" s="87" customFormat="1">
      <c r="B648" s="94"/>
      <c r="C648" s="94"/>
      <c r="D648" s="130"/>
      <c r="I648" s="93"/>
      <c r="J648" s="94"/>
      <c r="K648" s="94"/>
      <c r="L648" s="94"/>
      <c r="M648" s="94"/>
      <c r="N648" s="94"/>
      <c r="O648" s="94"/>
    </row>
    <row r="649" spans="2:15" s="87" customFormat="1">
      <c r="B649" s="94"/>
      <c r="C649" s="94"/>
      <c r="D649" s="130"/>
      <c r="I649" s="93"/>
      <c r="J649" s="94"/>
      <c r="K649" s="94"/>
      <c r="L649" s="94"/>
      <c r="M649" s="94"/>
      <c r="N649" s="94"/>
      <c r="O649" s="94"/>
    </row>
    <row r="650" spans="2:15" s="87" customFormat="1">
      <c r="B650" s="94"/>
      <c r="C650" s="94"/>
      <c r="D650" s="130"/>
      <c r="I650" s="93"/>
      <c r="J650" s="94"/>
      <c r="K650" s="94"/>
      <c r="L650" s="94"/>
      <c r="M650" s="94"/>
      <c r="N650" s="94"/>
      <c r="O650" s="94"/>
    </row>
    <row r="651" spans="2:15" s="87" customFormat="1">
      <c r="B651" s="94"/>
      <c r="C651" s="94"/>
      <c r="D651" s="130"/>
      <c r="I651" s="93"/>
      <c r="J651" s="94"/>
      <c r="K651" s="94"/>
      <c r="L651" s="94"/>
      <c r="M651" s="94"/>
      <c r="N651" s="94"/>
      <c r="O651" s="94"/>
    </row>
    <row r="652" spans="2:15" s="87" customFormat="1">
      <c r="B652" s="94"/>
      <c r="C652" s="94"/>
      <c r="D652" s="130"/>
      <c r="I652" s="93"/>
      <c r="J652" s="94"/>
      <c r="K652" s="94"/>
      <c r="L652" s="94"/>
      <c r="M652" s="94"/>
      <c r="N652" s="94"/>
      <c r="O652" s="94"/>
    </row>
    <row r="653" spans="2:15" s="87" customFormat="1">
      <c r="B653" s="94"/>
      <c r="C653" s="94"/>
      <c r="D653" s="130"/>
      <c r="I653" s="93"/>
      <c r="J653" s="94"/>
      <c r="K653" s="94"/>
      <c r="L653" s="94"/>
      <c r="M653" s="94"/>
      <c r="N653" s="94"/>
      <c r="O653" s="94"/>
    </row>
    <row r="654" spans="2:15" s="87" customFormat="1">
      <c r="B654" s="94"/>
      <c r="C654" s="94"/>
      <c r="D654" s="130"/>
      <c r="I654" s="93"/>
      <c r="J654" s="94"/>
      <c r="K654" s="94"/>
      <c r="L654" s="94"/>
      <c r="M654" s="94"/>
      <c r="N654" s="94"/>
      <c r="O654" s="94"/>
    </row>
    <row r="655" spans="2:15" s="87" customFormat="1">
      <c r="B655" s="94"/>
      <c r="C655" s="94"/>
      <c r="D655" s="130"/>
      <c r="I655" s="93"/>
      <c r="J655" s="94"/>
      <c r="K655" s="94"/>
      <c r="L655" s="94"/>
      <c r="M655" s="94"/>
      <c r="N655" s="94"/>
      <c r="O655" s="94"/>
    </row>
    <row r="656" spans="2:15" s="87" customFormat="1">
      <c r="B656" s="94"/>
      <c r="C656" s="94"/>
      <c r="D656" s="130"/>
      <c r="I656" s="93"/>
      <c r="J656" s="94"/>
      <c r="K656" s="94"/>
      <c r="L656" s="94"/>
      <c r="M656" s="94"/>
      <c r="N656" s="94"/>
      <c r="O656" s="94"/>
    </row>
    <row r="657" spans="2:15" s="87" customFormat="1">
      <c r="B657" s="94"/>
      <c r="C657" s="94"/>
      <c r="D657" s="130"/>
      <c r="I657" s="93"/>
      <c r="J657" s="94"/>
      <c r="K657" s="94"/>
      <c r="L657" s="94"/>
      <c r="M657" s="94"/>
      <c r="N657" s="94"/>
      <c r="O657" s="94"/>
    </row>
    <row r="658" spans="2:15" s="87" customFormat="1">
      <c r="B658" s="94"/>
      <c r="C658" s="94"/>
      <c r="D658" s="130"/>
      <c r="I658" s="93"/>
      <c r="J658" s="94"/>
      <c r="K658" s="94"/>
      <c r="L658" s="94"/>
      <c r="M658" s="94"/>
      <c r="N658" s="94"/>
      <c r="O658" s="94"/>
    </row>
    <row r="659" spans="2:15" s="87" customFormat="1">
      <c r="B659" s="94"/>
      <c r="C659" s="94"/>
      <c r="D659" s="130"/>
      <c r="I659" s="93"/>
      <c r="J659" s="94"/>
      <c r="K659" s="94"/>
      <c r="L659" s="94"/>
      <c r="M659" s="94"/>
      <c r="N659" s="94"/>
      <c r="O659" s="94"/>
    </row>
    <row r="660" spans="2:15" s="87" customFormat="1">
      <c r="B660" s="94"/>
      <c r="C660" s="94"/>
      <c r="D660" s="130"/>
      <c r="I660" s="93"/>
      <c r="J660" s="94"/>
      <c r="K660" s="94"/>
      <c r="L660" s="94"/>
      <c r="M660" s="94"/>
      <c r="N660" s="94"/>
      <c r="O660" s="94"/>
    </row>
    <row r="661" spans="2:15" s="87" customFormat="1">
      <c r="B661" s="94"/>
      <c r="C661" s="94"/>
      <c r="D661" s="130"/>
      <c r="I661" s="93"/>
      <c r="J661" s="94"/>
      <c r="K661" s="94"/>
      <c r="L661" s="94"/>
      <c r="M661" s="94"/>
      <c r="N661" s="94"/>
      <c r="O661" s="94"/>
    </row>
    <row r="662" spans="2:15" s="87" customFormat="1">
      <c r="B662" s="94"/>
      <c r="C662" s="94"/>
      <c r="D662" s="130"/>
      <c r="I662" s="93"/>
      <c r="J662" s="94"/>
      <c r="K662" s="94"/>
      <c r="L662" s="94"/>
      <c r="M662" s="94"/>
      <c r="N662" s="94"/>
      <c r="O662" s="94"/>
    </row>
    <row r="663" spans="2:15" s="87" customFormat="1">
      <c r="B663" s="94"/>
      <c r="C663" s="94"/>
      <c r="D663" s="130"/>
      <c r="I663" s="93"/>
      <c r="J663" s="94"/>
      <c r="K663" s="94"/>
      <c r="L663" s="94"/>
      <c r="M663" s="94"/>
      <c r="N663" s="94"/>
      <c r="O663" s="94"/>
    </row>
    <row r="664" spans="2:15" s="87" customFormat="1">
      <c r="B664" s="94"/>
      <c r="C664" s="94"/>
      <c r="D664" s="130"/>
      <c r="I664" s="93"/>
      <c r="J664" s="94"/>
      <c r="K664" s="94"/>
      <c r="L664" s="94"/>
      <c r="M664" s="94"/>
      <c r="N664" s="94"/>
      <c r="O664" s="94"/>
    </row>
    <row r="665" spans="2:15" s="87" customFormat="1">
      <c r="B665" s="94"/>
      <c r="C665" s="94"/>
      <c r="D665" s="130"/>
      <c r="I665" s="93"/>
      <c r="J665" s="94"/>
      <c r="K665" s="94"/>
      <c r="L665" s="94"/>
      <c r="M665" s="94"/>
      <c r="N665" s="94"/>
      <c r="O665" s="94"/>
    </row>
    <row r="666" spans="2:15" s="87" customFormat="1">
      <c r="B666" s="94"/>
      <c r="C666" s="94"/>
      <c r="D666" s="130"/>
      <c r="I666" s="93"/>
      <c r="J666" s="94"/>
      <c r="K666" s="94"/>
      <c r="L666" s="94"/>
      <c r="M666" s="94"/>
      <c r="N666" s="94"/>
      <c r="O666" s="94"/>
    </row>
    <row r="667" spans="2:15" s="87" customFormat="1">
      <c r="B667" s="94"/>
      <c r="C667" s="94"/>
      <c r="D667" s="130"/>
      <c r="I667" s="93"/>
      <c r="J667" s="94"/>
      <c r="K667" s="94"/>
      <c r="L667" s="94"/>
      <c r="M667" s="94"/>
      <c r="N667" s="94"/>
      <c r="O667" s="94"/>
    </row>
    <row r="668" spans="2:15" s="87" customFormat="1">
      <c r="B668" s="94"/>
      <c r="C668" s="94"/>
      <c r="D668" s="130"/>
      <c r="I668" s="93"/>
      <c r="J668" s="94"/>
      <c r="K668" s="94"/>
      <c r="L668" s="94"/>
      <c r="M668" s="94"/>
      <c r="N668" s="94"/>
      <c r="O668" s="94"/>
    </row>
    <row r="669" spans="2:15" s="87" customFormat="1">
      <c r="B669" s="94"/>
      <c r="C669" s="94"/>
      <c r="D669" s="130"/>
      <c r="I669" s="93"/>
      <c r="J669" s="94"/>
      <c r="K669" s="94"/>
      <c r="L669" s="94"/>
      <c r="M669" s="94"/>
      <c r="N669" s="94"/>
      <c r="O669" s="94"/>
    </row>
    <row r="670" spans="2:15" s="87" customFormat="1">
      <c r="B670" s="94"/>
      <c r="C670" s="94"/>
      <c r="D670" s="130"/>
      <c r="I670" s="93"/>
      <c r="J670" s="94"/>
      <c r="K670" s="94"/>
      <c r="L670" s="94"/>
      <c r="M670" s="94"/>
      <c r="N670" s="94"/>
      <c r="O670" s="94"/>
    </row>
    <row r="671" spans="2:15" s="87" customFormat="1">
      <c r="B671" s="94"/>
      <c r="C671" s="94"/>
      <c r="D671" s="130"/>
      <c r="I671" s="93"/>
      <c r="J671" s="94"/>
      <c r="K671" s="94"/>
      <c r="L671" s="94"/>
      <c r="M671" s="94"/>
      <c r="N671" s="94"/>
      <c r="O671" s="94"/>
    </row>
    <row r="672" spans="2:15" s="87" customFormat="1">
      <c r="B672" s="94"/>
      <c r="C672" s="94"/>
      <c r="D672" s="130"/>
      <c r="I672" s="93"/>
      <c r="J672" s="94"/>
      <c r="K672" s="94"/>
      <c r="L672" s="94"/>
      <c r="M672" s="94"/>
      <c r="N672" s="94"/>
      <c r="O672" s="94"/>
    </row>
    <row r="673" spans="2:15" s="87" customFormat="1">
      <c r="B673" s="94"/>
      <c r="C673" s="94"/>
      <c r="D673" s="130"/>
      <c r="I673" s="93"/>
      <c r="J673" s="94"/>
      <c r="K673" s="94"/>
      <c r="L673" s="94"/>
      <c r="M673" s="94"/>
      <c r="N673" s="94"/>
      <c r="O673" s="94"/>
    </row>
    <row r="674" spans="2:15" s="87" customFormat="1">
      <c r="B674" s="94"/>
      <c r="C674" s="94"/>
      <c r="D674" s="130"/>
      <c r="I674" s="93"/>
      <c r="J674" s="94"/>
      <c r="K674" s="94"/>
      <c r="L674" s="94"/>
      <c r="M674" s="94"/>
      <c r="N674" s="94"/>
      <c r="O674" s="94"/>
    </row>
    <row r="675" spans="2:15" s="87" customFormat="1">
      <c r="B675" s="94"/>
      <c r="C675" s="94"/>
      <c r="D675" s="130"/>
      <c r="I675" s="93"/>
      <c r="J675" s="94"/>
      <c r="K675" s="94"/>
      <c r="L675" s="94"/>
      <c r="M675" s="94"/>
      <c r="N675" s="94"/>
      <c r="O675" s="94"/>
    </row>
    <row r="676" spans="2:15" s="87" customFormat="1">
      <c r="B676" s="94"/>
      <c r="C676" s="94"/>
      <c r="D676" s="130"/>
      <c r="I676" s="93"/>
      <c r="J676" s="94"/>
      <c r="K676" s="94"/>
      <c r="L676" s="94"/>
      <c r="M676" s="94"/>
      <c r="N676" s="94"/>
      <c r="O676" s="94"/>
    </row>
    <row r="677" spans="2:15" s="87" customFormat="1">
      <c r="B677" s="94"/>
      <c r="C677" s="94"/>
      <c r="D677" s="130"/>
      <c r="I677" s="93"/>
      <c r="J677" s="94"/>
      <c r="K677" s="94"/>
      <c r="L677" s="94"/>
      <c r="M677" s="94"/>
      <c r="N677" s="94"/>
      <c r="O677" s="94"/>
    </row>
    <row r="678" spans="2:15" s="87" customFormat="1">
      <c r="B678" s="94"/>
      <c r="C678" s="94"/>
      <c r="D678" s="130"/>
      <c r="I678" s="93"/>
      <c r="J678" s="94"/>
      <c r="K678" s="94"/>
      <c r="L678" s="94"/>
      <c r="M678" s="94"/>
      <c r="N678" s="94"/>
      <c r="O678" s="94"/>
    </row>
    <row r="679" spans="2:15" s="87" customFormat="1">
      <c r="B679" s="94"/>
      <c r="C679" s="94"/>
      <c r="D679" s="130"/>
      <c r="I679" s="93"/>
      <c r="J679" s="94"/>
      <c r="K679" s="94"/>
      <c r="L679" s="94"/>
      <c r="M679" s="94"/>
      <c r="N679" s="94"/>
      <c r="O679" s="94"/>
    </row>
    <row r="680" spans="2:15" s="87" customFormat="1">
      <c r="B680" s="94"/>
      <c r="C680" s="94"/>
      <c r="D680" s="130"/>
      <c r="I680" s="93"/>
      <c r="J680" s="94"/>
      <c r="K680" s="94"/>
      <c r="L680" s="94"/>
      <c r="M680" s="94"/>
      <c r="N680" s="94"/>
      <c r="O680" s="94"/>
    </row>
    <row r="681" spans="2:15" s="87" customFormat="1">
      <c r="B681" s="94"/>
      <c r="C681" s="94"/>
      <c r="D681" s="130"/>
      <c r="I681" s="93"/>
      <c r="J681" s="94"/>
      <c r="K681" s="94"/>
      <c r="L681" s="94"/>
      <c r="M681" s="94"/>
      <c r="N681" s="94"/>
      <c r="O681" s="94"/>
    </row>
    <row r="682" spans="2:15" s="87" customFormat="1">
      <c r="B682" s="94"/>
      <c r="C682" s="94"/>
      <c r="D682" s="130"/>
      <c r="I682" s="93"/>
      <c r="J682" s="94"/>
      <c r="K682" s="94"/>
      <c r="L682" s="94"/>
      <c r="M682" s="94"/>
      <c r="N682" s="94"/>
      <c r="O682" s="94"/>
    </row>
    <row r="683" spans="2:15" s="87" customFormat="1">
      <c r="B683" s="94"/>
      <c r="C683" s="94"/>
      <c r="D683" s="130"/>
      <c r="I683" s="93"/>
      <c r="J683" s="94"/>
      <c r="K683" s="94"/>
      <c r="L683" s="94"/>
      <c r="M683" s="94"/>
      <c r="N683" s="94"/>
      <c r="O683" s="94"/>
    </row>
    <row r="684" spans="2:15" s="87" customFormat="1">
      <c r="B684" s="94"/>
      <c r="C684" s="94"/>
      <c r="D684" s="130"/>
      <c r="I684" s="93"/>
      <c r="J684" s="94"/>
      <c r="K684" s="94"/>
      <c r="L684" s="94"/>
      <c r="M684" s="94"/>
      <c r="N684" s="94"/>
      <c r="O684" s="94"/>
    </row>
    <row r="685" spans="2:15" s="87" customFormat="1">
      <c r="B685" s="94"/>
      <c r="C685" s="94"/>
      <c r="D685" s="130"/>
      <c r="I685" s="93"/>
      <c r="J685" s="94"/>
      <c r="K685" s="94"/>
      <c r="L685" s="94"/>
      <c r="M685" s="94"/>
      <c r="N685" s="94"/>
      <c r="O685" s="94"/>
    </row>
    <row r="686" spans="2:15" s="87" customFormat="1">
      <c r="B686" s="94"/>
      <c r="C686" s="94"/>
      <c r="D686" s="130"/>
      <c r="I686" s="93"/>
      <c r="J686" s="94"/>
      <c r="K686" s="94"/>
      <c r="L686" s="94"/>
      <c r="M686" s="94"/>
      <c r="N686" s="94"/>
      <c r="O686" s="94"/>
    </row>
    <row r="687" spans="2:15" s="87" customFormat="1">
      <c r="B687" s="94"/>
      <c r="C687" s="94"/>
      <c r="D687" s="130"/>
      <c r="I687" s="93"/>
      <c r="J687" s="94"/>
      <c r="K687" s="94"/>
      <c r="L687" s="94"/>
      <c r="M687" s="94"/>
      <c r="N687" s="94"/>
      <c r="O687" s="94"/>
    </row>
    <row r="688" spans="2:15" s="87" customFormat="1">
      <c r="B688" s="94"/>
      <c r="C688" s="94"/>
      <c r="D688" s="130"/>
      <c r="I688" s="93"/>
      <c r="J688" s="94"/>
      <c r="K688" s="94"/>
      <c r="L688" s="94"/>
      <c r="M688" s="94"/>
      <c r="N688" s="94"/>
      <c r="O688" s="94"/>
    </row>
    <row r="689" spans="2:15" s="87" customFormat="1">
      <c r="B689" s="94"/>
      <c r="C689" s="94"/>
      <c r="D689" s="130"/>
      <c r="I689" s="93"/>
      <c r="J689" s="94"/>
      <c r="K689" s="94"/>
      <c r="L689" s="94"/>
      <c r="M689" s="94"/>
      <c r="N689" s="94"/>
      <c r="O689" s="94"/>
    </row>
    <row r="690" spans="2:15" s="87" customFormat="1">
      <c r="B690" s="94"/>
      <c r="C690" s="94"/>
      <c r="D690" s="130"/>
      <c r="I690" s="93"/>
      <c r="J690" s="94"/>
      <c r="K690" s="94"/>
      <c r="L690" s="94"/>
      <c r="M690" s="94"/>
      <c r="N690" s="94"/>
      <c r="O690" s="94"/>
    </row>
    <row r="691" spans="2:15" s="87" customFormat="1">
      <c r="B691" s="94"/>
      <c r="C691" s="94"/>
      <c r="D691" s="130"/>
      <c r="I691" s="93"/>
      <c r="J691" s="94"/>
      <c r="K691" s="94"/>
      <c r="L691" s="94"/>
      <c r="M691" s="94"/>
      <c r="N691" s="94"/>
      <c r="O691" s="94"/>
    </row>
    <row r="692" spans="2:15" s="87" customFormat="1">
      <c r="B692" s="94"/>
      <c r="C692" s="94"/>
      <c r="D692" s="130"/>
      <c r="I692" s="93"/>
      <c r="J692" s="94"/>
      <c r="K692" s="94"/>
      <c r="L692" s="94"/>
      <c r="M692" s="94"/>
      <c r="N692" s="94"/>
      <c r="O692" s="94"/>
    </row>
    <row r="693" spans="2:15" s="87" customFormat="1">
      <c r="B693" s="94"/>
      <c r="C693" s="94"/>
      <c r="D693" s="130"/>
      <c r="I693" s="93"/>
      <c r="J693" s="94"/>
      <c r="K693" s="94"/>
      <c r="L693" s="94"/>
      <c r="M693" s="94"/>
      <c r="N693" s="94"/>
      <c r="O693" s="94"/>
    </row>
    <row r="694" spans="2:15" s="87" customFormat="1">
      <c r="B694" s="94"/>
      <c r="C694" s="94"/>
      <c r="D694" s="130"/>
      <c r="I694" s="93"/>
      <c r="J694" s="94"/>
      <c r="K694" s="94"/>
      <c r="L694" s="94"/>
      <c r="M694" s="94"/>
      <c r="N694" s="94"/>
      <c r="O694" s="94"/>
    </row>
    <row r="695" spans="2:15" s="87" customFormat="1">
      <c r="B695" s="94"/>
      <c r="C695" s="94"/>
      <c r="D695" s="130"/>
      <c r="I695" s="93"/>
      <c r="J695" s="94"/>
      <c r="K695" s="94"/>
      <c r="L695" s="94"/>
      <c r="M695" s="94"/>
      <c r="N695" s="94"/>
      <c r="O695" s="94"/>
    </row>
    <row r="696" spans="2:15" s="87" customFormat="1">
      <c r="B696" s="94"/>
      <c r="C696" s="94"/>
      <c r="D696" s="130"/>
      <c r="I696" s="93"/>
      <c r="J696" s="94"/>
      <c r="K696" s="94"/>
      <c r="L696" s="94"/>
      <c r="M696" s="94"/>
      <c r="N696" s="94"/>
      <c r="O696" s="94"/>
    </row>
    <row r="697" spans="2:15" s="87" customFormat="1">
      <c r="B697" s="94"/>
      <c r="C697" s="94"/>
      <c r="D697" s="130"/>
      <c r="I697" s="93"/>
      <c r="J697" s="94"/>
      <c r="K697" s="94"/>
      <c r="L697" s="94"/>
      <c r="M697" s="94"/>
      <c r="N697" s="94"/>
      <c r="O697" s="94"/>
    </row>
    <row r="698" spans="2:15" s="87" customFormat="1">
      <c r="B698" s="94"/>
      <c r="C698" s="94"/>
      <c r="D698" s="130"/>
      <c r="I698" s="93"/>
      <c r="J698" s="94"/>
      <c r="K698" s="94"/>
      <c r="L698" s="94"/>
      <c r="M698" s="94"/>
      <c r="N698" s="94"/>
      <c r="O698" s="94"/>
    </row>
    <row r="699" spans="2:15" s="87" customFormat="1">
      <c r="B699" s="94"/>
      <c r="C699" s="94"/>
      <c r="D699" s="130"/>
      <c r="I699" s="93"/>
      <c r="J699" s="94"/>
      <c r="K699" s="94"/>
      <c r="L699" s="94"/>
      <c r="M699" s="94"/>
      <c r="N699" s="94"/>
      <c r="O699" s="94"/>
    </row>
    <row r="700" spans="2:15" s="87" customFormat="1">
      <c r="B700" s="94"/>
      <c r="C700" s="94"/>
      <c r="D700" s="130"/>
      <c r="I700" s="93"/>
      <c r="J700" s="94"/>
      <c r="K700" s="94"/>
      <c r="L700" s="94"/>
      <c r="M700" s="94"/>
      <c r="N700" s="94"/>
      <c r="O700" s="94"/>
    </row>
    <row r="701" spans="2:15" s="87" customFormat="1">
      <c r="B701" s="94"/>
      <c r="C701" s="94"/>
      <c r="D701" s="130"/>
      <c r="I701" s="93"/>
      <c r="J701" s="94"/>
      <c r="K701" s="94"/>
      <c r="L701" s="94"/>
      <c r="M701" s="94"/>
      <c r="N701" s="94"/>
      <c r="O701" s="94"/>
    </row>
    <row r="702" spans="2:15" s="87" customFormat="1">
      <c r="B702" s="94"/>
      <c r="C702" s="94"/>
      <c r="D702" s="130"/>
      <c r="I702" s="93"/>
      <c r="J702" s="94"/>
      <c r="K702" s="94"/>
      <c r="L702" s="94"/>
      <c r="M702" s="94"/>
      <c r="N702" s="94"/>
      <c r="O702" s="94"/>
    </row>
    <row r="703" spans="2:15" s="87" customFormat="1">
      <c r="B703" s="94"/>
      <c r="C703" s="94"/>
      <c r="D703" s="130"/>
      <c r="I703" s="93"/>
      <c r="J703" s="94"/>
      <c r="K703" s="94"/>
      <c r="L703" s="94"/>
      <c r="M703" s="94"/>
      <c r="N703" s="94"/>
      <c r="O703" s="94"/>
    </row>
    <row r="704" spans="2:15" s="87" customFormat="1">
      <c r="B704" s="94"/>
      <c r="C704" s="94"/>
      <c r="D704" s="130"/>
      <c r="I704" s="93"/>
      <c r="J704" s="94"/>
      <c r="K704" s="94"/>
      <c r="L704" s="94"/>
      <c r="M704" s="94"/>
      <c r="N704" s="94"/>
      <c r="O704" s="94"/>
    </row>
    <row r="705" spans="2:15" s="87" customFormat="1">
      <c r="B705" s="94"/>
      <c r="C705" s="94"/>
      <c r="D705" s="130"/>
      <c r="I705" s="93"/>
      <c r="J705" s="94"/>
      <c r="K705" s="94"/>
      <c r="L705" s="94"/>
      <c r="M705" s="94"/>
      <c r="N705" s="94"/>
      <c r="O705" s="94"/>
    </row>
    <row r="706" spans="2:15" s="87" customFormat="1">
      <c r="B706" s="94"/>
      <c r="C706" s="94"/>
      <c r="D706" s="130"/>
      <c r="I706" s="93"/>
      <c r="J706" s="94"/>
      <c r="K706" s="94"/>
      <c r="L706" s="94"/>
      <c r="M706" s="94"/>
      <c r="N706" s="94"/>
      <c r="O706" s="94"/>
    </row>
    <row r="707" spans="2:15" s="87" customFormat="1">
      <c r="B707" s="94"/>
      <c r="C707" s="94"/>
      <c r="D707" s="130"/>
      <c r="I707" s="93"/>
      <c r="J707" s="94"/>
      <c r="K707" s="94"/>
      <c r="L707" s="94"/>
      <c r="M707" s="94"/>
      <c r="N707" s="94"/>
      <c r="O707" s="94"/>
    </row>
    <row r="708" spans="2:15" s="87" customFormat="1">
      <c r="B708" s="94"/>
      <c r="C708" s="94"/>
      <c r="D708" s="130"/>
      <c r="I708" s="93"/>
      <c r="J708" s="94"/>
      <c r="K708" s="94"/>
      <c r="L708" s="94"/>
      <c r="M708" s="94"/>
      <c r="N708" s="94"/>
      <c r="O708" s="94"/>
    </row>
    <row r="709" spans="2:15" s="87" customFormat="1">
      <c r="B709" s="94"/>
      <c r="C709" s="94"/>
      <c r="D709" s="130"/>
      <c r="I709" s="93"/>
      <c r="J709" s="94"/>
      <c r="K709" s="94"/>
      <c r="L709" s="94"/>
      <c r="M709" s="94"/>
      <c r="N709" s="94"/>
      <c r="O709" s="94"/>
    </row>
    <row r="710" spans="2:15" s="87" customFormat="1">
      <c r="B710" s="94"/>
      <c r="C710" s="94"/>
      <c r="D710" s="130"/>
      <c r="I710" s="93"/>
      <c r="J710" s="94"/>
      <c r="K710" s="94"/>
      <c r="L710" s="94"/>
      <c r="M710" s="94"/>
      <c r="N710" s="94"/>
      <c r="O710" s="94"/>
    </row>
    <row r="711" spans="2:15" s="87" customFormat="1">
      <c r="B711" s="94"/>
      <c r="C711" s="94"/>
      <c r="D711" s="130"/>
      <c r="I711" s="93"/>
      <c r="J711" s="94"/>
      <c r="K711" s="94"/>
      <c r="L711" s="94"/>
      <c r="M711" s="94"/>
      <c r="N711" s="94"/>
      <c r="O711" s="94"/>
    </row>
    <row r="712" spans="2:15" s="87" customFormat="1">
      <c r="B712" s="94"/>
      <c r="C712" s="94"/>
      <c r="D712" s="130"/>
      <c r="I712" s="93"/>
      <c r="J712" s="94"/>
      <c r="K712" s="94"/>
      <c r="L712" s="94"/>
      <c r="M712" s="94"/>
      <c r="N712" s="94"/>
      <c r="O712" s="94"/>
    </row>
    <row r="713" spans="2:15" s="87" customFormat="1">
      <c r="B713" s="94"/>
      <c r="C713" s="94"/>
      <c r="D713" s="130"/>
      <c r="I713" s="93"/>
      <c r="J713" s="94"/>
      <c r="K713" s="94"/>
      <c r="L713" s="94"/>
      <c r="M713" s="94"/>
      <c r="N713" s="94"/>
      <c r="O713" s="94"/>
    </row>
    <row r="714" spans="2:15" s="87" customFormat="1">
      <c r="B714" s="94"/>
      <c r="C714" s="94"/>
      <c r="D714" s="130"/>
      <c r="I714" s="93"/>
      <c r="J714" s="94"/>
      <c r="K714" s="94"/>
      <c r="L714" s="94"/>
      <c r="M714" s="94"/>
      <c r="N714" s="94"/>
      <c r="O714" s="94"/>
    </row>
    <row r="715" spans="2:15" s="87" customFormat="1">
      <c r="B715" s="94"/>
      <c r="C715" s="94"/>
      <c r="D715" s="130"/>
      <c r="I715" s="93"/>
      <c r="J715" s="94"/>
      <c r="K715" s="94"/>
      <c r="L715" s="94"/>
      <c r="M715" s="94"/>
      <c r="N715" s="94"/>
      <c r="O715" s="94"/>
    </row>
    <row r="716" spans="2:15" s="87" customFormat="1">
      <c r="B716" s="94"/>
      <c r="C716" s="94"/>
      <c r="D716" s="130"/>
      <c r="I716" s="93"/>
      <c r="J716" s="94"/>
      <c r="K716" s="94"/>
      <c r="L716" s="94"/>
      <c r="M716" s="94"/>
      <c r="N716" s="94"/>
      <c r="O716" s="94"/>
    </row>
    <row r="717" spans="2:15" s="87" customFormat="1">
      <c r="B717" s="94"/>
      <c r="C717" s="94"/>
      <c r="D717" s="130"/>
      <c r="I717" s="93"/>
      <c r="J717" s="94"/>
      <c r="K717" s="94"/>
      <c r="L717" s="94"/>
      <c r="M717" s="94"/>
      <c r="N717" s="94"/>
      <c r="O717" s="94"/>
    </row>
    <row r="718" spans="2:15" s="87" customFormat="1">
      <c r="B718" s="94"/>
      <c r="C718" s="94"/>
      <c r="D718" s="130"/>
      <c r="I718" s="93"/>
      <c r="J718" s="94"/>
      <c r="K718" s="94"/>
      <c r="L718" s="94"/>
      <c r="M718" s="94"/>
      <c r="N718" s="94"/>
      <c r="O718" s="94"/>
    </row>
    <row r="719" spans="2:15" s="87" customFormat="1">
      <c r="B719" s="94"/>
      <c r="C719" s="94"/>
      <c r="D719" s="130"/>
      <c r="I719" s="93"/>
      <c r="J719" s="94"/>
      <c r="K719" s="94"/>
      <c r="L719" s="94"/>
      <c r="M719" s="94"/>
      <c r="N719" s="94"/>
      <c r="O719" s="94"/>
    </row>
    <row r="720" spans="2:15" s="87" customFormat="1">
      <c r="B720" s="94"/>
      <c r="C720" s="94"/>
      <c r="D720" s="130"/>
      <c r="I720" s="93"/>
      <c r="J720" s="94"/>
      <c r="K720" s="94"/>
      <c r="L720" s="94"/>
      <c r="M720" s="94"/>
      <c r="N720" s="94"/>
      <c r="O720" s="94"/>
    </row>
    <row r="721" spans="2:15" s="87" customFormat="1">
      <c r="B721" s="94"/>
      <c r="C721" s="94"/>
      <c r="D721" s="130"/>
      <c r="I721" s="93"/>
      <c r="J721" s="94"/>
      <c r="K721" s="94"/>
      <c r="L721" s="94"/>
      <c r="M721" s="94"/>
      <c r="N721" s="94"/>
      <c r="O721" s="94"/>
    </row>
    <row r="722" spans="2:15" s="87" customFormat="1">
      <c r="B722" s="94"/>
      <c r="C722" s="94"/>
      <c r="D722" s="130"/>
      <c r="I722" s="93"/>
      <c r="J722" s="94"/>
      <c r="K722" s="94"/>
      <c r="L722" s="94"/>
      <c r="M722" s="94"/>
      <c r="N722" s="94"/>
      <c r="O722" s="94"/>
    </row>
    <row r="723" spans="2:15" s="87" customFormat="1">
      <c r="B723" s="94"/>
      <c r="C723" s="94"/>
      <c r="D723" s="130"/>
      <c r="I723" s="93"/>
      <c r="J723" s="94"/>
      <c r="K723" s="94"/>
      <c r="L723" s="94"/>
      <c r="M723" s="94"/>
      <c r="N723" s="94"/>
      <c r="O723" s="94"/>
    </row>
    <row r="724" spans="2:15" s="87" customFormat="1">
      <c r="B724" s="94"/>
      <c r="C724" s="94"/>
      <c r="D724" s="130"/>
      <c r="I724" s="93"/>
      <c r="J724" s="94"/>
      <c r="K724" s="94"/>
      <c r="L724" s="94"/>
      <c r="M724" s="94"/>
      <c r="N724" s="94"/>
      <c r="O724" s="94"/>
    </row>
    <row r="725" spans="2:15" s="87" customFormat="1">
      <c r="B725" s="94"/>
      <c r="C725" s="94"/>
      <c r="D725" s="130"/>
      <c r="I725" s="93"/>
      <c r="J725" s="94"/>
      <c r="K725" s="94"/>
      <c r="L725" s="94"/>
      <c r="M725" s="94"/>
      <c r="N725" s="94"/>
      <c r="O725" s="94"/>
    </row>
    <row r="726" spans="2:15" s="87" customFormat="1">
      <c r="B726" s="94"/>
      <c r="C726" s="94"/>
      <c r="D726" s="130"/>
      <c r="I726" s="93"/>
      <c r="J726" s="94"/>
      <c r="K726" s="94"/>
      <c r="L726" s="94"/>
      <c r="M726" s="94"/>
      <c r="N726" s="94"/>
      <c r="O726" s="94"/>
    </row>
    <row r="727" spans="2:15" s="87" customFormat="1">
      <c r="B727" s="94"/>
      <c r="C727" s="94"/>
      <c r="D727" s="130"/>
      <c r="I727" s="93"/>
      <c r="J727" s="94"/>
      <c r="K727" s="94"/>
      <c r="L727" s="94"/>
      <c r="M727" s="94"/>
      <c r="N727" s="94"/>
      <c r="O727" s="94"/>
    </row>
    <row r="728" spans="2:15" s="87" customFormat="1">
      <c r="B728" s="94"/>
      <c r="C728" s="94"/>
      <c r="D728" s="130"/>
      <c r="I728" s="93"/>
      <c r="J728" s="94"/>
      <c r="K728" s="94"/>
      <c r="L728" s="94"/>
      <c r="M728" s="94"/>
      <c r="N728" s="94"/>
      <c r="O728" s="94"/>
    </row>
    <row r="729" spans="2:15" s="87" customFormat="1">
      <c r="B729" s="94"/>
      <c r="C729" s="94"/>
      <c r="D729" s="130"/>
      <c r="I729" s="93"/>
      <c r="J729" s="94"/>
      <c r="K729" s="94"/>
      <c r="L729" s="94"/>
      <c r="M729" s="94"/>
      <c r="N729" s="94"/>
      <c r="O729" s="94"/>
    </row>
    <row r="730" spans="2:15" s="87" customFormat="1">
      <c r="B730" s="94"/>
      <c r="C730" s="94"/>
      <c r="D730" s="130"/>
      <c r="I730" s="93"/>
      <c r="J730" s="94"/>
      <c r="K730" s="94"/>
      <c r="L730" s="94"/>
      <c r="M730" s="94"/>
      <c r="N730" s="94"/>
      <c r="O730" s="94"/>
    </row>
    <row r="731" spans="2:15" s="87" customFormat="1">
      <c r="B731" s="94"/>
      <c r="C731" s="94"/>
      <c r="D731" s="130"/>
      <c r="I731" s="93"/>
      <c r="J731" s="94"/>
      <c r="K731" s="94"/>
      <c r="L731" s="94"/>
      <c r="M731" s="94"/>
      <c r="N731" s="94"/>
      <c r="O731" s="94"/>
    </row>
    <row r="732" spans="2:15" s="87" customFormat="1">
      <c r="B732" s="94"/>
      <c r="C732" s="94"/>
      <c r="D732" s="130"/>
      <c r="I732" s="93"/>
      <c r="J732" s="94"/>
      <c r="K732" s="94"/>
      <c r="L732" s="94"/>
      <c r="M732" s="94"/>
      <c r="N732" s="94"/>
      <c r="O732" s="94"/>
    </row>
    <row r="733" spans="2:15" s="87" customFormat="1">
      <c r="B733" s="94"/>
      <c r="C733" s="94"/>
      <c r="D733" s="130"/>
      <c r="I733" s="93"/>
      <c r="J733" s="94"/>
      <c r="K733" s="94"/>
      <c r="L733" s="94"/>
      <c r="M733" s="94"/>
      <c r="N733" s="94"/>
      <c r="O733" s="94"/>
    </row>
    <row r="734" spans="2:15" s="87" customFormat="1">
      <c r="B734" s="94"/>
      <c r="C734" s="94"/>
      <c r="D734" s="130"/>
      <c r="I734" s="93"/>
      <c r="J734" s="94"/>
      <c r="K734" s="94"/>
      <c r="L734" s="94"/>
      <c r="M734" s="94"/>
      <c r="N734" s="94"/>
      <c r="O734" s="94"/>
    </row>
    <row r="735" spans="2:15" s="87" customFormat="1">
      <c r="B735" s="94"/>
      <c r="C735" s="94"/>
      <c r="D735" s="130"/>
      <c r="I735" s="93"/>
      <c r="J735" s="94"/>
      <c r="K735" s="94"/>
      <c r="L735" s="94"/>
      <c r="M735" s="94"/>
      <c r="N735" s="94"/>
      <c r="O735" s="94"/>
    </row>
    <row r="736" spans="2:15" s="87" customFormat="1">
      <c r="B736" s="94"/>
      <c r="C736" s="94"/>
      <c r="D736" s="130"/>
      <c r="I736" s="93"/>
      <c r="J736" s="94"/>
      <c r="K736" s="94"/>
      <c r="L736" s="94"/>
      <c r="M736" s="94"/>
      <c r="N736" s="94"/>
      <c r="O736" s="94"/>
    </row>
    <row r="737" spans="2:15" s="87" customFormat="1">
      <c r="B737" s="94"/>
      <c r="C737" s="94"/>
      <c r="D737" s="130"/>
      <c r="I737" s="93"/>
      <c r="J737" s="94"/>
      <c r="K737" s="94"/>
      <c r="L737" s="94"/>
      <c r="M737" s="94"/>
      <c r="N737" s="94"/>
      <c r="O737" s="94"/>
    </row>
    <row r="738" spans="2:15" s="87" customFormat="1">
      <c r="B738" s="94"/>
      <c r="C738" s="94"/>
      <c r="D738" s="130"/>
      <c r="I738" s="93"/>
      <c r="J738" s="94"/>
      <c r="K738" s="94"/>
      <c r="L738" s="94"/>
      <c r="M738" s="94"/>
      <c r="N738" s="94"/>
      <c r="O738" s="94"/>
    </row>
    <row r="739" spans="2:15" s="87" customFormat="1">
      <c r="B739" s="94"/>
      <c r="C739" s="94"/>
      <c r="D739" s="130"/>
      <c r="I739" s="93"/>
      <c r="J739" s="94"/>
      <c r="K739" s="94"/>
      <c r="L739" s="94"/>
      <c r="M739" s="94"/>
      <c r="N739" s="94"/>
      <c r="O739" s="94"/>
    </row>
    <row r="740" spans="2:15" s="87" customFormat="1">
      <c r="B740" s="94"/>
      <c r="C740" s="94"/>
      <c r="D740" s="130"/>
      <c r="I740" s="93"/>
      <c r="J740" s="94"/>
      <c r="K740" s="94"/>
      <c r="L740" s="94"/>
      <c r="M740" s="94"/>
      <c r="N740" s="94"/>
      <c r="O740" s="94"/>
    </row>
    <row r="741" spans="2:15" s="87" customFormat="1">
      <c r="B741" s="94"/>
      <c r="C741" s="94"/>
      <c r="D741" s="130"/>
      <c r="I741" s="93"/>
      <c r="J741" s="94"/>
      <c r="K741" s="94"/>
      <c r="L741" s="94"/>
      <c r="M741" s="94"/>
      <c r="N741" s="94"/>
      <c r="O741" s="94"/>
    </row>
    <row r="742" spans="2:15" s="87" customFormat="1">
      <c r="B742" s="94"/>
      <c r="C742" s="94"/>
      <c r="D742" s="130"/>
      <c r="I742" s="93"/>
      <c r="J742" s="94"/>
      <c r="K742" s="94"/>
      <c r="L742" s="94"/>
      <c r="M742" s="94"/>
      <c r="N742" s="94"/>
      <c r="O742" s="94"/>
    </row>
    <row r="743" spans="2:15" s="87" customFormat="1">
      <c r="B743" s="94"/>
      <c r="C743" s="94"/>
      <c r="D743" s="130"/>
      <c r="I743" s="93"/>
      <c r="J743" s="94"/>
      <c r="K743" s="94"/>
      <c r="L743" s="94"/>
      <c r="M743" s="94"/>
      <c r="N743" s="94"/>
      <c r="O743" s="94"/>
    </row>
    <row r="744" spans="2:15" s="87" customFormat="1">
      <c r="B744" s="94"/>
      <c r="C744" s="94"/>
      <c r="D744" s="130"/>
      <c r="I744" s="93"/>
      <c r="J744" s="94"/>
      <c r="K744" s="94"/>
      <c r="L744" s="94"/>
      <c r="M744" s="94"/>
      <c r="N744" s="94"/>
      <c r="O744" s="94"/>
    </row>
    <row r="745" spans="2:15" s="87" customFormat="1">
      <c r="B745" s="94"/>
      <c r="C745" s="94"/>
      <c r="D745" s="130"/>
      <c r="I745" s="93"/>
      <c r="J745" s="94"/>
      <c r="K745" s="94"/>
      <c r="L745" s="94"/>
      <c r="M745" s="94"/>
      <c r="N745" s="94"/>
      <c r="O745" s="94"/>
    </row>
    <row r="746" spans="2:15" s="87" customFormat="1">
      <c r="B746" s="94"/>
      <c r="C746" s="94"/>
      <c r="D746" s="130"/>
      <c r="I746" s="93"/>
      <c r="J746" s="94"/>
      <c r="K746" s="94"/>
      <c r="L746" s="94"/>
      <c r="M746" s="94"/>
      <c r="N746" s="94"/>
      <c r="O746" s="94"/>
    </row>
    <row r="747" spans="2:15" s="87" customFormat="1">
      <c r="B747" s="94"/>
      <c r="C747" s="94"/>
      <c r="D747" s="130"/>
      <c r="I747" s="93"/>
      <c r="J747" s="94"/>
      <c r="K747" s="94"/>
      <c r="L747" s="94"/>
      <c r="M747" s="94"/>
      <c r="N747" s="94"/>
      <c r="O747" s="94"/>
    </row>
    <row r="748" spans="2:15" s="87" customFormat="1">
      <c r="B748" s="94"/>
      <c r="C748" s="94"/>
      <c r="D748" s="130"/>
      <c r="I748" s="93"/>
      <c r="J748" s="94"/>
      <c r="K748" s="94"/>
      <c r="L748" s="94"/>
      <c r="M748" s="94"/>
      <c r="N748" s="94"/>
      <c r="O748" s="94"/>
    </row>
    <row r="749" spans="2:15" s="87" customFormat="1">
      <c r="B749" s="94"/>
      <c r="C749" s="94"/>
      <c r="D749" s="130"/>
      <c r="I749" s="93"/>
      <c r="J749" s="94"/>
      <c r="K749" s="94"/>
      <c r="L749" s="94"/>
      <c r="M749" s="94"/>
      <c r="N749" s="94"/>
      <c r="O749" s="94"/>
    </row>
    <row r="750" spans="2:15" s="87" customFormat="1">
      <c r="B750" s="94"/>
      <c r="C750" s="94"/>
      <c r="D750" s="130"/>
      <c r="I750" s="93"/>
      <c r="J750" s="94"/>
      <c r="K750" s="94"/>
      <c r="L750" s="94"/>
      <c r="M750" s="94"/>
      <c r="N750" s="94"/>
      <c r="O750" s="94"/>
    </row>
    <row r="751" spans="2:15" s="87" customFormat="1">
      <c r="B751" s="94"/>
      <c r="C751" s="94"/>
      <c r="D751" s="130"/>
      <c r="I751" s="93"/>
      <c r="J751" s="94"/>
      <c r="K751" s="94"/>
      <c r="L751" s="94"/>
      <c r="M751" s="94"/>
      <c r="N751" s="94"/>
      <c r="O751" s="94"/>
    </row>
    <row r="752" spans="2:15" s="87" customFormat="1">
      <c r="B752" s="94"/>
      <c r="C752" s="94"/>
      <c r="D752" s="130"/>
      <c r="I752" s="93"/>
      <c r="J752" s="94"/>
      <c r="K752" s="94"/>
      <c r="L752" s="94"/>
      <c r="M752" s="94"/>
      <c r="N752" s="94"/>
      <c r="O752" s="94"/>
    </row>
    <row r="753" spans="2:15" s="87" customFormat="1">
      <c r="B753" s="94"/>
      <c r="C753" s="94"/>
      <c r="D753" s="130"/>
      <c r="I753" s="93"/>
      <c r="J753" s="94"/>
      <c r="K753" s="94"/>
      <c r="L753" s="94"/>
      <c r="M753" s="94"/>
      <c r="N753" s="94"/>
      <c r="O753" s="94"/>
    </row>
    <row r="754" spans="2:15" s="87" customFormat="1">
      <c r="B754" s="94"/>
      <c r="C754" s="94"/>
      <c r="D754" s="130"/>
      <c r="I754" s="93"/>
      <c r="J754" s="94"/>
      <c r="K754" s="94"/>
      <c r="L754" s="94"/>
      <c r="M754" s="94"/>
      <c r="N754" s="94"/>
      <c r="O754" s="94"/>
    </row>
    <row r="755" spans="2:15" s="87" customFormat="1">
      <c r="B755" s="94"/>
      <c r="C755" s="94"/>
      <c r="D755" s="130"/>
      <c r="I755" s="93"/>
      <c r="J755" s="94"/>
      <c r="K755" s="94"/>
      <c r="L755" s="94"/>
      <c r="M755" s="94"/>
      <c r="N755" s="94"/>
      <c r="O755" s="94"/>
    </row>
    <row r="756" spans="2:15" s="87" customFormat="1">
      <c r="B756" s="94"/>
      <c r="C756" s="94"/>
      <c r="D756" s="130"/>
      <c r="I756" s="93"/>
      <c r="J756" s="94"/>
      <c r="K756" s="94"/>
      <c r="L756" s="94"/>
      <c r="M756" s="94"/>
      <c r="N756" s="94"/>
      <c r="O756" s="94"/>
    </row>
    <row r="757" spans="2:15" s="87" customFormat="1">
      <c r="B757" s="94"/>
      <c r="C757" s="94"/>
      <c r="D757" s="130"/>
      <c r="I757" s="93"/>
      <c r="J757" s="94"/>
      <c r="K757" s="94"/>
      <c r="L757" s="94"/>
      <c r="M757" s="94"/>
      <c r="N757" s="94"/>
      <c r="O757" s="94"/>
    </row>
    <row r="758" spans="2:15" s="87" customFormat="1">
      <c r="B758" s="94"/>
      <c r="C758" s="94"/>
      <c r="D758" s="130"/>
      <c r="I758" s="93"/>
      <c r="J758" s="94"/>
      <c r="K758" s="94"/>
      <c r="L758" s="94"/>
      <c r="M758" s="94"/>
      <c r="N758" s="94"/>
      <c r="O758" s="94"/>
    </row>
    <row r="759" spans="2:15" s="87" customFormat="1">
      <c r="B759" s="94"/>
      <c r="C759" s="94"/>
      <c r="D759" s="130"/>
      <c r="I759" s="93"/>
      <c r="J759" s="94"/>
      <c r="K759" s="94"/>
      <c r="L759" s="94"/>
      <c r="M759" s="94"/>
      <c r="N759" s="94"/>
      <c r="O759" s="94"/>
    </row>
    <row r="760" spans="2:15" s="87" customFormat="1">
      <c r="B760" s="94"/>
      <c r="C760" s="94"/>
      <c r="D760" s="130"/>
      <c r="I760" s="93"/>
      <c r="J760" s="94"/>
      <c r="K760" s="94"/>
      <c r="L760" s="94"/>
      <c r="M760" s="94"/>
      <c r="N760" s="94"/>
      <c r="O760" s="94"/>
    </row>
    <row r="761" spans="2:15" s="87" customFormat="1">
      <c r="B761" s="94"/>
      <c r="C761" s="94"/>
      <c r="D761" s="130"/>
      <c r="I761" s="93"/>
      <c r="J761" s="94"/>
      <c r="K761" s="94"/>
      <c r="L761" s="94"/>
      <c r="M761" s="94"/>
      <c r="N761" s="94"/>
      <c r="O761" s="94"/>
    </row>
    <row r="762" spans="2:15" s="87" customFormat="1">
      <c r="B762" s="94"/>
      <c r="C762" s="94"/>
      <c r="D762" s="130"/>
      <c r="I762" s="93"/>
      <c r="J762" s="94"/>
      <c r="K762" s="94"/>
      <c r="L762" s="94"/>
      <c r="M762" s="94"/>
      <c r="N762" s="94"/>
      <c r="O762" s="94"/>
    </row>
    <row r="763" spans="2:15" s="87" customFormat="1">
      <c r="B763" s="94"/>
      <c r="C763" s="94"/>
      <c r="D763" s="130"/>
      <c r="I763" s="93"/>
      <c r="J763" s="94"/>
      <c r="K763" s="94"/>
      <c r="L763" s="94"/>
      <c r="M763" s="94"/>
      <c r="N763" s="94"/>
      <c r="O763" s="94"/>
    </row>
    <row r="764" spans="2:15" s="87" customFormat="1">
      <c r="B764" s="94"/>
      <c r="C764" s="94"/>
      <c r="D764" s="130"/>
      <c r="I764" s="93"/>
      <c r="J764" s="94"/>
      <c r="K764" s="94"/>
      <c r="L764" s="94"/>
      <c r="M764" s="94"/>
      <c r="N764" s="94"/>
      <c r="O764" s="94"/>
    </row>
    <row r="765" spans="2:15" s="87" customFormat="1">
      <c r="B765" s="94"/>
      <c r="C765" s="94"/>
      <c r="D765" s="130"/>
      <c r="I765" s="93"/>
      <c r="J765" s="94"/>
      <c r="K765" s="94"/>
      <c r="L765" s="94"/>
      <c r="M765" s="94"/>
      <c r="N765" s="94"/>
      <c r="O765" s="94"/>
    </row>
    <row r="766" spans="2:15" s="87" customFormat="1">
      <c r="B766" s="94"/>
      <c r="C766" s="94"/>
      <c r="D766" s="130"/>
      <c r="I766" s="93"/>
      <c r="J766" s="94"/>
      <c r="K766" s="94"/>
      <c r="L766" s="94"/>
      <c r="M766" s="94"/>
      <c r="N766" s="94"/>
      <c r="O766" s="94"/>
    </row>
    <row r="767" spans="2:15" s="87" customFormat="1">
      <c r="B767" s="94"/>
      <c r="C767" s="94"/>
      <c r="D767" s="130"/>
      <c r="I767" s="93"/>
      <c r="J767" s="94"/>
      <c r="K767" s="94"/>
      <c r="L767" s="94"/>
      <c r="M767" s="94"/>
      <c r="N767" s="94"/>
      <c r="O767" s="94"/>
    </row>
    <row r="768" spans="2:15" s="87" customFormat="1">
      <c r="B768" s="94"/>
      <c r="C768" s="94"/>
      <c r="D768" s="130"/>
      <c r="I768" s="93"/>
      <c r="J768" s="94"/>
      <c r="K768" s="94"/>
      <c r="L768" s="94"/>
      <c r="M768" s="94"/>
      <c r="N768" s="94"/>
      <c r="O768" s="94"/>
    </row>
    <row r="769" spans="2:15" s="87" customFormat="1">
      <c r="B769" s="94"/>
      <c r="C769" s="94"/>
      <c r="D769" s="130"/>
      <c r="I769" s="93"/>
      <c r="J769" s="94"/>
      <c r="K769" s="94"/>
      <c r="L769" s="94"/>
      <c r="M769" s="94"/>
      <c r="N769" s="94"/>
      <c r="O769" s="94"/>
    </row>
    <row r="770" spans="2:15" s="87" customFormat="1">
      <c r="B770" s="94"/>
      <c r="C770" s="94"/>
      <c r="D770" s="130"/>
      <c r="I770" s="93"/>
      <c r="J770" s="94"/>
      <c r="K770" s="94"/>
      <c r="L770" s="94"/>
      <c r="M770" s="94"/>
      <c r="N770" s="94"/>
      <c r="O770" s="94"/>
    </row>
    <row r="771" spans="2:15" s="87" customFormat="1">
      <c r="B771" s="94"/>
      <c r="C771" s="94"/>
      <c r="D771" s="130"/>
      <c r="I771" s="93"/>
      <c r="J771" s="94"/>
      <c r="K771" s="94"/>
      <c r="L771" s="94"/>
      <c r="M771" s="94"/>
      <c r="N771" s="94"/>
      <c r="O771" s="94"/>
    </row>
    <row r="772" spans="2:15" s="87" customFormat="1">
      <c r="B772" s="94"/>
      <c r="C772" s="94"/>
      <c r="D772" s="130"/>
      <c r="I772" s="93"/>
      <c r="J772" s="94"/>
      <c r="K772" s="94"/>
      <c r="L772" s="94"/>
      <c r="M772" s="94"/>
      <c r="N772" s="94"/>
      <c r="O772" s="94"/>
    </row>
    <row r="773" spans="2:15" s="87" customFormat="1">
      <c r="B773" s="94"/>
      <c r="C773" s="94"/>
      <c r="D773" s="130"/>
      <c r="I773" s="93"/>
      <c r="J773" s="94"/>
      <c r="K773" s="94"/>
      <c r="L773" s="94"/>
      <c r="M773" s="94"/>
      <c r="N773" s="94"/>
      <c r="O773" s="94"/>
    </row>
    <row r="774" spans="2:15" s="87" customFormat="1">
      <c r="B774" s="94"/>
      <c r="C774" s="94"/>
      <c r="D774" s="130"/>
      <c r="I774" s="93"/>
      <c r="J774" s="94"/>
      <c r="K774" s="94"/>
      <c r="L774" s="94"/>
      <c r="M774" s="94"/>
      <c r="N774" s="94"/>
      <c r="O774" s="94"/>
    </row>
    <row r="775" spans="2:15" s="87" customFormat="1">
      <c r="B775" s="94"/>
      <c r="C775" s="94"/>
      <c r="D775" s="130"/>
      <c r="I775" s="93"/>
      <c r="J775" s="94"/>
      <c r="K775" s="94"/>
      <c r="L775" s="94"/>
      <c r="M775" s="94"/>
      <c r="N775" s="94"/>
      <c r="O775" s="94"/>
    </row>
    <row r="776" spans="2:15" s="87" customFormat="1">
      <c r="B776" s="94"/>
      <c r="C776" s="94"/>
      <c r="D776" s="130"/>
      <c r="I776" s="93"/>
      <c r="J776" s="94"/>
      <c r="K776" s="94"/>
      <c r="L776" s="94"/>
      <c r="M776" s="94"/>
      <c r="N776" s="94"/>
      <c r="O776" s="94"/>
    </row>
    <row r="777" spans="2:15" s="87" customFormat="1">
      <c r="B777" s="94"/>
      <c r="C777" s="94"/>
      <c r="D777" s="130"/>
      <c r="I777" s="93"/>
      <c r="J777" s="94"/>
      <c r="K777" s="94"/>
      <c r="L777" s="94"/>
      <c r="M777" s="94"/>
      <c r="N777" s="94"/>
      <c r="O777" s="94"/>
    </row>
    <row r="778" spans="2:15" s="87" customFormat="1">
      <c r="B778" s="94"/>
      <c r="C778" s="94"/>
      <c r="D778" s="130"/>
      <c r="I778" s="93"/>
      <c r="J778" s="94"/>
      <c r="K778" s="94"/>
      <c r="L778" s="94"/>
      <c r="M778" s="94"/>
      <c r="N778" s="94"/>
      <c r="O778" s="94"/>
    </row>
    <row r="779" spans="2:15" s="87" customFormat="1">
      <c r="B779" s="94"/>
      <c r="C779" s="94"/>
      <c r="D779" s="130"/>
      <c r="I779" s="93"/>
      <c r="J779" s="94"/>
      <c r="K779" s="94"/>
      <c r="L779" s="94"/>
      <c r="M779" s="94"/>
      <c r="N779" s="94"/>
      <c r="O779" s="94"/>
    </row>
    <row r="780" spans="2:15" s="87" customFormat="1">
      <c r="B780" s="94"/>
      <c r="C780" s="94"/>
      <c r="D780" s="130"/>
      <c r="I780" s="93"/>
      <c r="J780" s="94"/>
      <c r="K780" s="94"/>
      <c r="L780" s="94"/>
      <c r="M780" s="94"/>
      <c r="N780" s="94"/>
      <c r="O780" s="94"/>
    </row>
    <row r="781" spans="2:15" s="87" customFormat="1">
      <c r="B781" s="94"/>
      <c r="C781" s="94"/>
      <c r="D781" s="130"/>
      <c r="I781" s="93"/>
      <c r="J781" s="94"/>
      <c r="K781" s="94"/>
      <c r="L781" s="94"/>
      <c r="M781" s="94"/>
      <c r="N781" s="94"/>
      <c r="O781" s="94"/>
    </row>
    <row r="782" spans="2:15" s="87" customFormat="1">
      <c r="B782" s="94"/>
      <c r="C782" s="94"/>
      <c r="D782" s="130"/>
      <c r="I782" s="93"/>
      <c r="J782" s="94"/>
      <c r="K782" s="94"/>
      <c r="L782" s="94"/>
      <c r="M782" s="94"/>
      <c r="N782" s="94"/>
      <c r="O782" s="94"/>
    </row>
    <row r="783" spans="2:15" s="87" customFormat="1">
      <c r="B783" s="94"/>
      <c r="C783" s="94"/>
      <c r="D783" s="130"/>
      <c r="I783" s="93"/>
      <c r="J783" s="94"/>
      <c r="K783" s="94"/>
      <c r="L783" s="94"/>
      <c r="M783" s="94"/>
      <c r="N783" s="94"/>
      <c r="O783" s="94"/>
    </row>
    <row r="784" spans="2:15" s="87" customFormat="1">
      <c r="B784" s="94"/>
      <c r="C784" s="94"/>
      <c r="D784" s="130"/>
      <c r="I784" s="93"/>
      <c r="J784" s="94"/>
      <c r="K784" s="94"/>
      <c r="L784" s="94"/>
      <c r="M784" s="94"/>
      <c r="N784" s="94"/>
      <c r="O784" s="94"/>
    </row>
    <row r="785" spans="2:15" s="87" customFormat="1">
      <c r="B785" s="94"/>
      <c r="C785" s="94"/>
      <c r="D785" s="130"/>
      <c r="I785" s="93"/>
      <c r="J785" s="94"/>
      <c r="K785" s="94"/>
      <c r="L785" s="94"/>
      <c r="M785" s="94"/>
      <c r="N785" s="94"/>
      <c r="O785" s="94"/>
    </row>
    <row r="786" spans="2:15" s="87" customFormat="1">
      <c r="B786" s="94"/>
      <c r="C786" s="94"/>
      <c r="D786" s="130"/>
      <c r="I786" s="93"/>
      <c r="J786" s="94"/>
      <c r="K786" s="94"/>
      <c r="L786" s="94"/>
      <c r="M786" s="94"/>
      <c r="N786" s="94"/>
      <c r="O786" s="94"/>
    </row>
    <row r="787" spans="2:15" s="87" customFormat="1">
      <c r="B787" s="94"/>
      <c r="C787" s="94"/>
      <c r="D787" s="130"/>
      <c r="I787" s="93"/>
      <c r="J787" s="94"/>
      <c r="K787" s="94"/>
      <c r="L787" s="94"/>
      <c r="M787" s="94"/>
      <c r="N787" s="94"/>
      <c r="O787" s="94"/>
    </row>
    <row r="788" spans="2:15" s="87" customFormat="1">
      <c r="B788" s="94"/>
      <c r="C788" s="94"/>
      <c r="D788" s="130"/>
      <c r="I788" s="93"/>
      <c r="J788" s="94"/>
      <c r="K788" s="94"/>
      <c r="L788" s="94"/>
      <c r="M788" s="94"/>
      <c r="N788" s="94"/>
      <c r="O788" s="94"/>
    </row>
    <row r="789" spans="2:15" s="87" customFormat="1">
      <c r="B789" s="94"/>
      <c r="C789" s="94"/>
      <c r="D789" s="130"/>
      <c r="I789" s="93"/>
      <c r="J789" s="94"/>
      <c r="K789" s="94"/>
      <c r="L789" s="94"/>
      <c r="M789" s="94"/>
      <c r="N789" s="94"/>
      <c r="O789" s="94"/>
    </row>
    <row r="790" spans="2:15" s="87" customFormat="1">
      <c r="B790" s="94"/>
      <c r="C790" s="94"/>
      <c r="D790" s="130"/>
      <c r="I790" s="93"/>
      <c r="J790" s="94"/>
      <c r="K790" s="94"/>
      <c r="L790" s="94"/>
      <c r="M790" s="94"/>
      <c r="N790" s="94"/>
      <c r="O790" s="94"/>
    </row>
    <row r="791" spans="2:15" s="87" customFormat="1">
      <c r="B791" s="94"/>
      <c r="C791" s="94"/>
      <c r="D791" s="130"/>
      <c r="I791" s="93"/>
      <c r="J791" s="94"/>
      <c r="K791" s="94"/>
      <c r="L791" s="94"/>
      <c r="M791" s="94"/>
      <c r="N791" s="94"/>
      <c r="O791" s="94"/>
    </row>
    <row r="792" spans="2:15" s="87" customFormat="1">
      <c r="B792" s="94"/>
      <c r="C792" s="94"/>
      <c r="D792" s="130"/>
      <c r="I792" s="93"/>
      <c r="J792" s="94"/>
      <c r="K792" s="94"/>
      <c r="L792" s="94"/>
      <c r="M792" s="94"/>
      <c r="N792" s="94"/>
      <c r="O792" s="94"/>
    </row>
    <row r="793" spans="2:15" s="87" customFormat="1">
      <c r="B793" s="94"/>
      <c r="C793" s="94"/>
      <c r="D793" s="130"/>
      <c r="I793" s="93"/>
      <c r="J793" s="94"/>
      <c r="K793" s="94"/>
      <c r="L793" s="94"/>
      <c r="M793" s="94"/>
      <c r="N793" s="94"/>
      <c r="O793" s="94"/>
    </row>
    <row r="794" spans="2:15" s="87" customFormat="1">
      <c r="B794" s="94"/>
      <c r="C794" s="94"/>
      <c r="D794" s="130"/>
      <c r="I794" s="93"/>
      <c r="J794" s="94"/>
      <c r="K794" s="94"/>
      <c r="L794" s="94"/>
      <c r="M794" s="94"/>
      <c r="N794" s="94"/>
      <c r="O794" s="94"/>
    </row>
    <row r="795" spans="2:15" s="87" customFormat="1">
      <c r="B795" s="94"/>
      <c r="C795" s="94"/>
      <c r="D795" s="130"/>
      <c r="I795" s="93"/>
      <c r="J795" s="94"/>
      <c r="K795" s="94"/>
      <c r="L795" s="94"/>
      <c r="M795" s="94"/>
      <c r="N795" s="94"/>
      <c r="O795" s="94"/>
    </row>
    <row r="796" spans="2:15" s="87" customFormat="1">
      <c r="B796" s="94"/>
      <c r="C796" s="94"/>
      <c r="D796" s="130"/>
      <c r="I796" s="93"/>
      <c r="J796" s="94"/>
      <c r="K796" s="94"/>
      <c r="L796" s="94"/>
      <c r="M796" s="94"/>
      <c r="N796" s="94"/>
      <c r="O796" s="94"/>
    </row>
    <row r="797" spans="2:15" s="87" customFormat="1">
      <c r="B797" s="94"/>
      <c r="C797" s="94"/>
      <c r="D797" s="130"/>
      <c r="I797" s="93"/>
      <c r="J797" s="94"/>
      <c r="K797" s="94"/>
      <c r="L797" s="94"/>
      <c r="M797" s="94"/>
      <c r="N797" s="94"/>
      <c r="O797" s="94"/>
    </row>
    <row r="798" spans="2:15" s="87" customFormat="1">
      <c r="B798" s="94"/>
      <c r="C798" s="94"/>
      <c r="D798" s="130"/>
      <c r="I798" s="93"/>
      <c r="J798" s="94"/>
      <c r="K798" s="94"/>
      <c r="L798" s="94"/>
      <c r="M798" s="94"/>
      <c r="N798" s="94"/>
      <c r="O798" s="94"/>
    </row>
    <row r="799" spans="2:15" s="87" customFormat="1">
      <c r="B799" s="94"/>
      <c r="C799" s="94"/>
      <c r="D799" s="130"/>
      <c r="I799" s="93"/>
      <c r="J799" s="94"/>
      <c r="K799" s="94"/>
      <c r="L799" s="94"/>
      <c r="M799" s="94"/>
      <c r="N799" s="94"/>
      <c r="O799" s="94"/>
    </row>
    <row r="800" spans="2:15" s="87" customFormat="1">
      <c r="B800" s="94"/>
      <c r="C800" s="94"/>
      <c r="D800" s="130"/>
      <c r="I800" s="93"/>
      <c r="J800" s="94"/>
      <c r="K800" s="94"/>
      <c r="L800" s="94"/>
      <c r="M800" s="94"/>
      <c r="N800" s="94"/>
      <c r="O800" s="94"/>
    </row>
    <row r="801" spans="2:15" s="87" customFormat="1">
      <c r="B801" s="94"/>
      <c r="C801" s="94"/>
      <c r="D801" s="130"/>
      <c r="I801" s="93"/>
      <c r="J801" s="94"/>
      <c r="K801" s="94"/>
      <c r="L801" s="94"/>
      <c r="M801" s="94"/>
      <c r="N801" s="94"/>
      <c r="O801" s="94"/>
    </row>
    <row r="802" spans="2:15" s="87" customFormat="1">
      <c r="B802" s="94"/>
      <c r="C802" s="94"/>
      <c r="D802" s="130"/>
      <c r="I802" s="93"/>
      <c r="J802" s="94"/>
      <c r="K802" s="94"/>
      <c r="L802" s="94"/>
      <c r="M802" s="94"/>
      <c r="N802" s="94"/>
      <c r="O802" s="94"/>
    </row>
    <row r="803" spans="2:15" s="87" customFormat="1">
      <c r="B803" s="94"/>
      <c r="C803" s="94"/>
      <c r="D803" s="130"/>
      <c r="I803" s="93"/>
      <c r="J803" s="94"/>
      <c r="K803" s="94"/>
      <c r="L803" s="94"/>
      <c r="M803" s="94"/>
      <c r="N803" s="94"/>
      <c r="O803" s="94"/>
    </row>
    <row r="804" spans="2:15" s="87" customFormat="1">
      <c r="B804" s="94"/>
      <c r="C804" s="94"/>
      <c r="D804" s="130"/>
      <c r="I804" s="93"/>
      <c r="J804" s="94"/>
      <c r="K804" s="94"/>
      <c r="L804" s="94"/>
      <c r="M804" s="94"/>
      <c r="N804" s="94"/>
      <c r="O804" s="94"/>
    </row>
    <row r="805" spans="2:15" s="87" customFormat="1">
      <c r="B805" s="94"/>
      <c r="C805" s="94"/>
      <c r="D805" s="130"/>
      <c r="I805" s="93"/>
      <c r="J805" s="94"/>
      <c r="K805" s="94"/>
      <c r="L805" s="94"/>
      <c r="M805" s="94"/>
      <c r="N805" s="94"/>
      <c r="O805" s="94"/>
    </row>
    <row r="806" spans="2:15" s="87" customFormat="1">
      <c r="B806" s="94"/>
      <c r="C806" s="94"/>
      <c r="D806" s="130"/>
      <c r="I806" s="93"/>
      <c r="J806" s="94"/>
      <c r="K806" s="94"/>
      <c r="L806" s="94"/>
      <c r="M806" s="94"/>
      <c r="N806" s="94"/>
      <c r="O806" s="94"/>
    </row>
    <row r="807" spans="2:15" s="87" customFormat="1">
      <c r="B807" s="94"/>
      <c r="C807" s="94"/>
      <c r="D807" s="130"/>
      <c r="I807" s="93"/>
      <c r="J807" s="94"/>
      <c r="K807" s="94"/>
      <c r="L807" s="94"/>
      <c r="M807" s="94"/>
      <c r="N807" s="94"/>
      <c r="O807" s="94"/>
    </row>
    <row r="808" spans="2:15" s="87" customFormat="1">
      <c r="B808" s="94"/>
      <c r="C808" s="94"/>
      <c r="D808" s="130"/>
      <c r="I808" s="93"/>
      <c r="J808" s="94"/>
      <c r="K808" s="94"/>
      <c r="L808" s="94"/>
      <c r="M808" s="94"/>
      <c r="N808" s="94"/>
      <c r="O808" s="94"/>
    </row>
    <row r="809" spans="2:15" s="87" customFormat="1">
      <c r="B809" s="94"/>
      <c r="C809" s="94"/>
      <c r="D809" s="130"/>
      <c r="I809" s="93"/>
      <c r="J809" s="94"/>
      <c r="K809" s="94"/>
      <c r="L809" s="94"/>
      <c r="M809" s="94"/>
      <c r="N809" s="94"/>
      <c r="O809" s="94"/>
    </row>
    <row r="810" spans="2:15" s="87" customFormat="1">
      <c r="B810" s="94"/>
      <c r="C810" s="94"/>
      <c r="D810" s="130"/>
      <c r="I810" s="93"/>
      <c r="J810" s="94"/>
      <c r="K810" s="94"/>
      <c r="L810" s="94"/>
      <c r="M810" s="94"/>
      <c r="N810" s="94"/>
      <c r="O810" s="94"/>
    </row>
    <row r="811" spans="2:15" s="87" customFormat="1">
      <c r="B811" s="94"/>
      <c r="C811" s="94"/>
      <c r="D811" s="130"/>
      <c r="I811" s="93"/>
      <c r="J811" s="94"/>
      <c r="K811" s="94"/>
      <c r="L811" s="94"/>
      <c r="M811" s="94"/>
      <c r="N811" s="94"/>
      <c r="O811" s="94"/>
    </row>
    <row r="812" spans="2:15" s="87" customFormat="1">
      <c r="B812" s="94"/>
      <c r="C812" s="94"/>
      <c r="D812" s="130"/>
      <c r="I812" s="93"/>
      <c r="J812" s="94"/>
      <c r="K812" s="94"/>
      <c r="L812" s="94"/>
      <c r="M812" s="94"/>
      <c r="N812" s="94"/>
      <c r="O812" s="94"/>
    </row>
    <row r="813" spans="2:15" s="87" customFormat="1">
      <c r="B813" s="94"/>
      <c r="C813" s="94"/>
      <c r="D813" s="130"/>
      <c r="I813" s="93"/>
      <c r="J813" s="94"/>
      <c r="K813" s="94"/>
      <c r="L813" s="94"/>
      <c r="M813" s="94"/>
      <c r="N813" s="94"/>
      <c r="O813" s="94"/>
    </row>
    <row r="814" spans="2:15" s="87" customFormat="1">
      <c r="B814" s="94"/>
      <c r="C814" s="94"/>
      <c r="D814" s="130"/>
      <c r="I814" s="93"/>
      <c r="J814" s="94"/>
      <c r="K814" s="94"/>
      <c r="L814" s="94"/>
      <c r="M814" s="94"/>
      <c r="N814" s="94"/>
      <c r="O814" s="94"/>
    </row>
    <row r="815" spans="2:15" s="87" customFormat="1">
      <c r="B815" s="94"/>
      <c r="C815" s="94"/>
      <c r="D815" s="130"/>
      <c r="I815" s="93"/>
      <c r="J815" s="94"/>
      <c r="K815" s="94"/>
      <c r="L815" s="94"/>
      <c r="M815" s="94"/>
      <c r="N815" s="94"/>
      <c r="O815" s="94"/>
    </row>
    <row r="816" spans="2:15" s="87" customFormat="1">
      <c r="B816" s="94"/>
      <c r="C816" s="94"/>
      <c r="D816" s="130"/>
      <c r="I816" s="93"/>
      <c r="J816" s="94"/>
      <c r="K816" s="94"/>
      <c r="L816" s="94"/>
      <c r="M816" s="94"/>
      <c r="N816" s="94"/>
      <c r="O816" s="94"/>
    </row>
    <row r="817" spans="2:15" s="87" customFormat="1">
      <c r="B817" s="94"/>
      <c r="C817" s="94"/>
      <c r="D817" s="130"/>
      <c r="I817" s="93"/>
      <c r="J817" s="94"/>
      <c r="K817" s="94"/>
      <c r="L817" s="94"/>
      <c r="M817" s="94"/>
      <c r="N817" s="94"/>
      <c r="O817" s="94"/>
    </row>
    <row r="818" spans="2:15" s="87" customFormat="1">
      <c r="B818" s="94"/>
      <c r="C818" s="94"/>
      <c r="D818" s="130"/>
      <c r="I818" s="93"/>
      <c r="J818" s="94"/>
      <c r="K818" s="94"/>
      <c r="L818" s="94"/>
      <c r="M818" s="94"/>
      <c r="N818" s="94"/>
      <c r="O818" s="94"/>
    </row>
    <row r="819" spans="2:15" s="87" customFormat="1">
      <c r="B819" s="94"/>
      <c r="C819" s="94"/>
      <c r="D819" s="130"/>
      <c r="I819" s="93"/>
      <c r="J819" s="94"/>
      <c r="K819" s="94"/>
      <c r="L819" s="94"/>
      <c r="M819" s="94"/>
      <c r="N819" s="94"/>
      <c r="O819" s="94"/>
    </row>
    <row r="820" spans="2:15" s="87" customFormat="1">
      <c r="B820" s="94"/>
      <c r="C820" s="94"/>
      <c r="D820" s="130"/>
      <c r="I820" s="93"/>
      <c r="J820" s="94"/>
      <c r="K820" s="94"/>
      <c r="L820" s="94"/>
      <c r="M820" s="94"/>
      <c r="N820" s="94"/>
      <c r="O820" s="94"/>
    </row>
    <row r="821" spans="2:15" s="87" customFormat="1">
      <c r="B821" s="94"/>
      <c r="C821" s="94"/>
      <c r="D821" s="130"/>
      <c r="I821" s="93"/>
      <c r="J821" s="94"/>
      <c r="K821" s="94"/>
      <c r="L821" s="94"/>
      <c r="M821" s="94"/>
      <c r="N821" s="94"/>
      <c r="O821" s="94"/>
    </row>
    <row r="822" spans="2:15" s="87" customFormat="1">
      <c r="B822" s="94"/>
      <c r="C822" s="94"/>
      <c r="D822" s="130"/>
      <c r="I822" s="93"/>
      <c r="J822" s="94"/>
      <c r="K822" s="94"/>
      <c r="L822" s="94"/>
      <c r="M822" s="94"/>
      <c r="N822" s="94"/>
      <c r="O822" s="94"/>
    </row>
    <row r="823" spans="2:15" s="87" customFormat="1">
      <c r="B823" s="94"/>
      <c r="C823" s="94"/>
      <c r="D823" s="130"/>
      <c r="I823" s="93"/>
      <c r="J823" s="94"/>
      <c r="K823" s="94"/>
      <c r="L823" s="94"/>
      <c r="M823" s="94"/>
      <c r="N823" s="94"/>
      <c r="O823" s="94"/>
    </row>
    <row r="824" spans="2:15" s="87" customFormat="1">
      <c r="B824" s="94"/>
      <c r="C824" s="94"/>
      <c r="D824" s="130"/>
      <c r="I824" s="93"/>
      <c r="J824" s="94"/>
      <c r="K824" s="94"/>
      <c r="L824" s="94"/>
      <c r="M824" s="94"/>
      <c r="N824" s="94"/>
      <c r="O824" s="94"/>
    </row>
    <row r="825" spans="2:15" s="87" customFormat="1">
      <c r="B825" s="94"/>
      <c r="C825" s="94"/>
      <c r="D825" s="130"/>
      <c r="I825" s="93"/>
      <c r="J825" s="94"/>
      <c r="K825" s="94"/>
      <c r="L825" s="94"/>
      <c r="M825" s="94"/>
      <c r="N825" s="94"/>
      <c r="O825" s="94"/>
    </row>
    <row r="826" spans="2:15" s="87" customFormat="1">
      <c r="B826" s="94"/>
      <c r="C826" s="94"/>
      <c r="D826" s="130"/>
      <c r="I826" s="93"/>
      <c r="J826" s="94"/>
      <c r="K826" s="94"/>
      <c r="L826" s="94"/>
      <c r="M826" s="94"/>
      <c r="N826" s="94"/>
      <c r="O826" s="94"/>
    </row>
    <row r="827" spans="2:15" s="87" customFormat="1">
      <c r="B827" s="94"/>
      <c r="C827" s="94"/>
      <c r="D827" s="130"/>
      <c r="I827" s="93"/>
      <c r="J827" s="94"/>
      <c r="K827" s="94"/>
      <c r="L827" s="94"/>
      <c r="M827" s="94"/>
      <c r="N827" s="94"/>
      <c r="O827" s="94"/>
    </row>
    <row r="828" spans="2:15" s="87" customFormat="1">
      <c r="B828" s="94"/>
      <c r="C828" s="94"/>
      <c r="D828" s="130"/>
      <c r="I828" s="93"/>
      <c r="J828" s="94"/>
      <c r="K828" s="94"/>
      <c r="L828" s="94"/>
      <c r="M828" s="94"/>
      <c r="N828" s="94"/>
      <c r="O828" s="94"/>
    </row>
    <row r="829" spans="2:15" s="87" customFormat="1">
      <c r="B829" s="94"/>
      <c r="C829" s="94"/>
      <c r="D829" s="130"/>
      <c r="I829" s="93"/>
      <c r="J829" s="94"/>
      <c r="K829" s="94"/>
      <c r="L829" s="94"/>
      <c r="M829" s="94"/>
      <c r="N829" s="94"/>
      <c r="O829" s="94"/>
    </row>
    <row r="830" spans="2:15" s="87" customFormat="1">
      <c r="B830" s="94"/>
      <c r="C830" s="94"/>
      <c r="D830" s="130"/>
      <c r="I830" s="93"/>
      <c r="J830" s="94"/>
      <c r="K830" s="94"/>
      <c r="L830" s="94"/>
      <c r="M830" s="94"/>
      <c r="N830" s="94"/>
      <c r="O830" s="94"/>
    </row>
    <row r="831" spans="2:15" s="87" customFormat="1">
      <c r="B831" s="94"/>
      <c r="C831" s="94"/>
      <c r="D831" s="130"/>
      <c r="I831" s="93"/>
      <c r="J831" s="94"/>
      <c r="K831" s="94"/>
      <c r="L831" s="94"/>
      <c r="M831" s="94"/>
      <c r="N831" s="94"/>
      <c r="O831" s="94"/>
    </row>
    <row r="832" spans="2:15" s="87" customFormat="1">
      <c r="B832" s="94"/>
      <c r="C832" s="94"/>
      <c r="D832" s="130"/>
      <c r="I832" s="93"/>
      <c r="J832" s="94"/>
      <c r="K832" s="94"/>
      <c r="L832" s="94"/>
      <c r="M832" s="94"/>
      <c r="N832" s="94"/>
      <c r="O832" s="94"/>
    </row>
    <row r="833" spans="2:15" s="87" customFormat="1">
      <c r="B833" s="94"/>
      <c r="C833" s="94"/>
      <c r="D833" s="130"/>
      <c r="I833" s="93"/>
      <c r="J833" s="94"/>
      <c r="K833" s="94"/>
      <c r="L833" s="94"/>
      <c r="M833" s="94"/>
      <c r="N833" s="94"/>
      <c r="O833" s="94"/>
    </row>
    <row r="834" spans="2:15" s="87" customFormat="1">
      <c r="B834" s="94"/>
      <c r="C834" s="94"/>
      <c r="D834" s="130"/>
      <c r="I834" s="93"/>
      <c r="J834" s="94"/>
      <c r="K834" s="94"/>
      <c r="L834" s="94"/>
      <c r="M834" s="94"/>
      <c r="N834" s="94"/>
      <c r="O834" s="94"/>
    </row>
    <row r="835" spans="2:15" s="87" customFormat="1">
      <c r="B835" s="94"/>
      <c r="C835" s="94"/>
      <c r="D835" s="130"/>
      <c r="I835" s="93"/>
      <c r="J835" s="94"/>
      <c r="K835" s="94"/>
      <c r="L835" s="94"/>
      <c r="M835" s="94"/>
      <c r="N835" s="94"/>
      <c r="O835" s="94"/>
    </row>
    <row r="836" spans="2:15" s="87" customFormat="1">
      <c r="B836" s="94"/>
      <c r="C836" s="94"/>
      <c r="D836" s="130"/>
      <c r="I836" s="93"/>
      <c r="J836" s="94"/>
      <c r="K836" s="94"/>
      <c r="L836" s="94"/>
      <c r="M836" s="94"/>
      <c r="N836" s="94"/>
      <c r="O836" s="94"/>
    </row>
    <row r="837" spans="2:15" s="87" customFormat="1">
      <c r="B837" s="94"/>
      <c r="C837" s="94"/>
      <c r="D837" s="130"/>
      <c r="I837" s="93"/>
      <c r="J837" s="94"/>
      <c r="K837" s="94"/>
      <c r="L837" s="94"/>
      <c r="M837" s="94"/>
      <c r="N837" s="94"/>
      <c r="O837" s="94"/>
    </row>
    <row r="838" spans="2:15" s="87" customFormat="1">
      <c r="B838" s="94"/>
      <c r="C838" s="94"/>
      <c r="D838" s="130"/>
      <c r="I838" s="93"/>
      <c r="J838" s="94"/>
      <c r="K838" s="94"/>
      <c r="L838" s="94"/>
      <c r="M838" s="94"/>
      <c r="N838" s="94"/>
      <c r="O838" s="94"/>
    </row>
    <row r="839" spans="2:15" s="87" customFormat="1">
      <c r="B839" s="94"/>
      <c r="C839" s="94"/>
      <c r="D839" s="130"/>
      <c r="I839" s="93"/>
      <c r="J839" s="94"/>
      <c r="K839" s="94"/>
      <c r="L839" s="94"/>
      <c r="M839" s="94"/>
      <c r="N839" s="94"/>
      <c r="O839" s="94"/>
    </row>
    <row r="840" spans="2:15" s="87" customFormat="1">
      <c r="B840" s="94"/>
      <c r="C840" s="94"/>
      <c r="D840" s="130"/>
      <c r="I840" s="93"/>
      <c r="J840" s="94"/>
      <c r="K840" s="94"/>
      <c r="L840" s="94"/>
      <c r="M840" s="94"/>
      <c r="N840" s="94"/>
      <c r="O840" s="94"/>
    </row>
    <row r="841" spans="2:15" s="87" customFormat="1">
      <c r="B841" s="94"/>
      <c r="C841" s="94"/>
      <c r="D841" s="130"/>
      <c r="I841" s="93"/>
      <c r="J841" s="94"/>
      <c r="K841" s="94"/>
      <c r="L841" s="94"/>
      <c r="M841" s="94"/>
      <c r="N841" s="94"/>
      <c r="O841" s="94"/>
    </row>
    <row r="842" spans="2:15" s="87" customFormat="1">
      <c r="B842" s="94"/>
      <c r="C842" s="94"/>
      <c r="D842" s="130"/>
      <c r="I842" s="93"/>
      <c r="J842" s="94"/>
      <c r="K842" s="94"/>
      <c r="L842" s="94"/>
      <c r="M842" s="94"/>
      <c r="N842" s="94"/>
      <c r="O842" s="94"/>
    </row>
    <row r="843" spans="2:15" s="87" customFormat="1">
      <c r="B843" s="94"/>
      <c r="C843" s="94"/>
      <c r="D843" s="130"/>
      <c r="I843" s="93"/>
      <c r="J843" s="94"/>
      <c r="K843" s="94"/>
      <c r="L843" s="94"/>
      <c r="M843" s="94"/>
      <c r="N843" s="94"/>
      <c r="O843" s="94"/>
    </row>
    <row r="844" spans="2:15" s="87" customFormat="1">
      <c r="B844" s="94"/>
      <c r="C844" s="94"/>
      <c r="D844" s="130"/>
      <c r="I844" s="93"/>
      <c r="J844" s="94"/>
      <c r="K844" s="94"/>
      <c r="L844" s="94"/>
      <c r="M844" s="94"/>
      <c r="N844" s="94"/>
      <c r="O844" s="94"/>
    </row>
    <row r="845" spans="2:15" s="87" customFormat="1">
      <c r="B845" s="94"/>
      <c r="C845" s="94"/>
      <c r="D845" s="130"/>
      <c r="I845" s="93"/>
      <c r="J845" s="94"/>
      <c r="K845" s="94"/>
      <c r="L845" s="94"/>
      <c r="M845" s="94"/>
      <c r="N845" s="94"/>
      <c r="O845" s="94"/>
    </row>
    <row r="846" spans="2:15" s="87" customFormat="1">
      <c r="B846" s="94"/>
      <c r="C846" s="94"/>
      <c r="D846" s="130"/>
      <c r="I846" s="93"/>
      <c r="J846" s="94"/>
      <c r="K846" s="94"/>
      <c r="L846" s="94"/>
      <c r="M846" s="94"/>
      <c r="N846" s="94"/>
      <c r="O846" s="94"/>
    </row>
    <row r="847" spans="2:15" s="87" customFormat="1">
      <c r="B847" s="94"/>
      <c r="C847" s="94"/>
      <c r="D847" s="130"/>
      <c r="I847" s="93"/>
      <c r="J847" s="94"/>
      <c r="K847" s="94"/>
      <c r="L847" s="94"/>
      <c r="M847" s="94"/>
      <c r="N847" s="94"/>
      <c r="O847" s="94"/>
    </row>
    <row r="848" spans="2:15" s="87" customFormat="1">
      <c r="B848" s="94"/>
      <c r="C848" s="94"/>
      <c r="D848" s="130"/>
      <c r="I848" s="93"/>
      <c r="J848" s="94"/>
      <c r="K848" s="94"/>
      <c r="L848" s="94"/>
      <c r="M848" s="94"/>
      <c r="N848" s="94"/>
      <c r="O848" s="94"/>
    </row>
    <row r="849" spans="2:15" s="87" customFormat="1">
      <c r="B849" s="94"/>
      <c r="C849" s="94"/>
      <c r="D849" s="130"/>
      <c r="I849" s="93"/>
      <c r="J849" s="94"/>
      <c r="K849" s="94"/>
      <c r="L849" s="94"/>
      <c r="M849" s="94"/>
      <c r="N849" s="94"/>
      <c r="O849" s="94"/>
    </row>
    <row r="850" spans="2:15" s="87" customFormat="1">
      <c r="B850" s="94"/>
      <c r="C850" s="94"/>
      <c r="D850" s="130"/>
      <c r="I850" s="93"/>
      <c r="J850" s="94"/>
      <c r="K850" s="94"/>
      <c r="L850" s="94"/>
      <c r="M850" s="94"/>
      <c r="N850" s="94"/>
      <c r="O850" s="94"/>
    </row>
    <row r="851" spans="2:15" s="87" customFormat="1">
      <c r="B851" s="94"/>
      <c r="C851" s="94"/>
      <c r="D851" s="130"/>
      <c r="I851" s="93"/>
      <c r="J851" s="94"/>
      <c r="K851" s="94"/>
      <c r="L851" s="94"/>
      <c r="M851" s="94"/>
      <c r="N851" s="94"/>
      <c r="O851" s="94"/>
    </row>
    <row r="852" spans="2:15" s="87" customFormat="1">
      <c r="B852" s="94"/>
      <c r="C852" s="94"/>
      <c r="D852" s="130"/>
      <c r="I852" s="93"/>
      <c r="J852" s="94"/>
      <c r="K852" s="94"/>
      <c r="L852" s="94"/>
      <c r="M852" s="94"/>
      <c r="N852" s="94"/>
      <c r="O852" s="94"/>
    </row>
    <row r="853" spans="2:15" s="87" customFormat="1">
      <c r="B853" s="94"/>
      <c r="C853" s="94"/>
      <c r="D853" s="130"/>
      <c r="I853" s="93"/>
      <c r="J853" s="94"/>
      <c r="K853" s="94"/>
      <c r="L853" s="94"/>
      <c r="M853" s="94"/>
      <c r="N853" s="94"/>
      <c r="O853" s="94"/>
    </row>
    <row r="854" spans="2:15" s="87" customFormat="1">
      <c r="B854" s="94"/>
      <c r="C854" s="94"/>
      <c r="D854" s="130"/>
      <c r="I854" s="93"/>
      <c r="J854" s="94"/>
      <c r="K854" s="94"/>
      <c r="L854" s="94"/>
      <c r="M854" s="94"/>
      <c r="N854" s="94"/>
      <c r="O854" s="94"/>
    </row>
    <row r="855" spans="2:15" s="87" customFormat="1">
      <c r="B855" s="94"/>
      <c r="C855" s="94"/>
      <c r="D855" s="130"/>
      <c r="I855" s="93"/>
      <c r="J855" s="94"/>
      <c r="K855" s="94"/>
      <c r="L855" s="94"/>
      <c r="M855" s="94"/>
      <c r="N855" s="94"/>
      <c r="O855" s="94"/>
    </row>
    <row r="856" spans="2:15" s="87" customFormat="1">
      <c r="B856" s="94"/>
      <c r="C856" s="94"/>
      <c r="D856" s="130"/>
      <c r="I856" s="93"/>
      <c r="J856" s="94"/>
      <c r="K856" s="94"/>
      <c r="L856" s="94"/>
      <c r="M856" s="94"/>
      <c r="N856" s="94"/>
      <c r="O856" s="94"/>
    </row>
    <row r="857" spans="2:15" s="87" customFormat="1">
      <c r="B857" s="94"/>
      <c r="C857" s="94"/>
      <c r="D857" s="130"/>
      <c r="I857" s="93"/>
      <c r="J857" s="94"/>
      <c r="K857" s="94"/>
      <c r="L857" s="94"/>
      <c r="M857" s="94"/>
      <c r="N857" s="94"/>
      <c r="O857" s="94"/>
    </row>
    <row r="858" spans="2:15" s="87" customFormat="1">
      <c r="B858" s="94"/>
      <c r="C858" s="94"/>
      <c r="D858" s="130"/>
      <c r="I858" s="93"/>
      <c r="J858" s="94"/>
      <c r="K858" s="94"/>
      <c r="L858" s="94"/>
      <c r="M858" s="94"/>
      <c r="N858" s="94"/>
      <c r="O858" s="94"/>
    </row>
    <row r="859" spans="2:15" s="87" customFormat="1">
      <c r="B859" s="94"/>
      <c r="C859" s="94"/>
      <c r="D859" s="130"/>
      <c r="I859" s="93"/>
      <c r="J859" s="94"/>
      <c r="K859" s="94"/>
      <c r="L859" s="94"/>
      <c r="M859" s="94"/>
      <c r="N859" s="94"/>
      <c r="O859" s="94"/>
    </row>
    <row r="860" spans="2:15" s="87" customFormat="1">
      <c r="B860" s="94"/>
      <c r="C860" s="94"/>
      <c r="D860" s="130"/>
      <c r="I860" s="93"/>
      <c r="J860" s="94"/>
      <c r="K860" s="94"/>
      <c r="L860" s="94"/>
      <c r="M860" s="94"/>
      <c r="N860" s="94"/>
      <c r="O860" s="94"/>
    </row>
    <row r="861" spans="2:15" s="87" customFormat="1">
      <c r="B861" s="94"/>
      <c r="C861" s="94"/>
      <c r="D861" s="130"/>
      <c r="I861" s="93"/>
      <c r="J861" s="94"/>
      <c r="K861" s="94"/>
      <c r="L861" s="94"/>
      <c r="M861" s="94"/>
      <c r="N861" s="94"/>
      <c r="O861" s="94"/>
    </row>
    <row r="862" spans="2:15" s="87" customFormat="1">
      <c r="B862" s="94"/>
      <c r="C862" s="94"/>
      <c r="D862" s="130"/>
      <c r="I862" s="93"/>
      <c r="J862" s="94"/>
      <c r="K862" s="94"/>
      <c r="L862" s="94"/>
      <c r="M862" s="94"/>
      <c r="N862" s="94"/>
      <c r="O862" s="94"/>
    </row>
    <row r="863" spans="2:15" s="87" customFormat="1">
      <c r="B863" s="94"/>
      <c r="C863" s="94"/>
      <c r="D863" s="130"/>
      <c r="I863" s="93"/>
      <c r="J863" s="94"/>
      <c r="K863" s="94"/>
      <c r="L863" s="94"/>
      <c r="M863" s="94"/>
      <c r="N863" s="94"/>
      <c r="O863" s="94"/>
    </row>
    <row r="864" spans="2:15" s="87" customFormat="1">
      <c r="B864" s="94"/>
      <c r="C864" s="94"/>
      <c r="D864" s="130"/>
      <c r="I864" s="93"/>
      <c r="J864" s="94"/>
      <c r="K864" s="94"/>
      <c r="L864" s="94"/>
      <c r="M864" s="94"/>
      <c r="N864" s="94"/>
      <c r="O864" s="94"/>
    </row>
    <row r="865" spans="2:15" s="87" customFormat="1">
      <c r="B865" s="94"/>
      <c r="C865" s="94"/>
      <c r="D865" s="130"/>
      <c r="I865" s="93"/>
      <c r="J865" s="94"/>
      <c r="K865" s="94"/>
      <c r="L865" s="94"/>
      <c r="M865" s="94"/>
      <c r="N865" s="94"/>
      <c r="O865" s="94"/>
    </row>
    <row r="866" spans="2:15" s="87" customFormat="1">
      <c r="B866" s="94"/>
      <c r="C866" s="94"/>
      <c r="D866" s="130"/>
      <c r="I866" s="93"/>
      <c r="J866" s="94"/>
      <c r="K866" s="94"/>
      <c r="L866" s="94"/>
      <c r="M866" s="94"/>
      <c r="N866" s="94"/>
      <c r="O866" s="94"/>
    </row>
    <row r="867" spans="2:15" s="87" customFormat="1">
      <c r="B867" s="94"/>
      <c r="C867" s="94"/>
      <c r="D867" s="130"/>
      <c r="I867" s="93"/>
      <c r="J867" s="94"/>
      <c r="K867" s="94"/>
      <c r="L867" s="94"/>
      <c r="M867" s="94"/>
      <c r="N867" s="94"/>
      <c r="O867" s="94"/>
    </row>
    <row r="868" spans="2:15" s="87" customFormat="1">
      <c r="B868" s="94"/>
      <c r="C868" s="94"/>
      <c r="D868" s="130"/>
      <c r="I868" s="93"/>
      <c r="J868" s="94"/>
      <c r="K868" s="94"/>
      <c r="L868" s="94"/>
      <c r="M868" s="94"/>
      <c r="N868" s="94"/>
      <c r="O868" s="94"/>
    </row>
    <row r="869" spans="2:15" s="87" customFormat="1">
      <c r="B869" s="94"/>
      <c r="C869" s="94"/>
      <c r="D869" s="130"/>
      <c r="I869" s="93"/>
      <c r="J869" s="94"/>
      <c r="K869" s="94"/>
      <c r="L869" s="94"/>
      <c r="M869" s="94"/>
      <c r="N869" s="94"/>
      <c r="O869" s="94"/>
    </row>
    <row r="870" spans="2:15" s="87" customFormat="1">
      <c r="B870" s="94"/>
      <c r="C870" s="94"/>
      <c r="D870" s="130"/>
      <c r="I870" s="93"/>
      <c r="J870" s="94"/>
      <c r="K870" s="94"/>
      <c r="L870" s="94"/>
      <c r="M870" s="94"/>
      <c r="N870" s="94"/>
      <c r="O870" s="94"/>
    </row>
    <row r="871" spans="2:15" s="87" customFormat="1">
      <c r="B871" s="94"/>
      <c r="C871" s="94"/>
      <c r="D871" s="130"/>
      <c r="I871" s="93"/>
      <c r="J871" s="94"/>
      <c r="K871" s="94"/>
      <c r="L871" s="94"/>
      <c r="M871" s="94"/>
      <c r="N871" s="94"/>
      <c r="O871" s="94"/>
    </row>
    <row r="872" spans="2:15" s="87" customFormat="1">
      <c r="B872" s="94"/>
      <c r="C872" s="94"/>
      <c r="D872" s="130"/>
      <c r="I872" s="93"/>
      <c r="J872" s="94"/>
      <c r="K872" s="94"/>
      <c r="L872" s="94"/>
      <c r="M872" s="94"/>
      <c r="N872" s="94"/>
      <c r="O872" s="94"/>
    </row>
    <row r="873" spans="2:15" s="87" customFormat="1">
      <c r="B873" s="94"/>
      <c r="C873" s="94"/>
      <c r="D873" s="130"/>
      <c r="I873" s="93"/>
      <c r="J873" s="94"/>
      <c r="K873" s="94"/>
      <c r="L873" s="94"/>
      <c r="M873" s="94"/>
      <c r="N873" s="94"/>
      <c r="O873" s="94"/>
    </row>
    <row r="874" spans="2:15" s="87" customFormat="1">
      <c r="B874" s="94"/>
      <c r="C874" s="94"/>
      <c r="D874" s="130"/>
      <c r="I874" s="93"/>
      <c r="J874" s="94"/>
      <c r="K874" s="94"/>
      <c r="L874" s="94"/>
      <c r="M874" s="94"/>
      <c r="N874" s="94"/>
      <c r="O874" s="94"/>
    </row>
    <row r="875" spans="2:15" s="87" customFormat="1">
      <c r="B875" s="94"/>
      <c r="C875" s="94"/>
      <c r="D875" s="130"/>
      <c r="I875" s="93"/>
      <c r="J875" s="94"/>
      <c r="K875" s="94"/>
      <c r="L875" s="94"/>
      <c r="M875" s="94"/>
      <c r="N875" s="94"/>
      <c r="O875" s="94"/>
    </row>
    <row r="876" spans="2:15" s="87" customFormat="1">
      <c r="B876" s="94"/>
      <c r="C876" s="94"/>
      <c r="D876" s="130"/>
      <c r="I876" s="93"/>
      <c r="J876" s="94"/>
      <c r="K876" s="94"/>
      <c r="L876" s="94"/>
      <c r="M876" s="94"/>
      <c r="N876" s="94"/>
      <c r="O876" s="94"/>
    </row>
    <row r="877" spans="2:15" s="87" customFormat="1">
      <c r="B877" s="94"/>
      <c r="C877" s="94"/>
      <c r="D877" s="130"/>
      <c r="I877" s="93"/>
      <c r="J877" s="94"/>
      <c r="K877" s="94"/>
      <c r="L877" s="94"/>
      <c r="M877" s="94"/>
      <c r="N877" s="94"/>
      <c r="O877" s="94"/>
    </row>
    <row r="878" spans="2:15" s="87" customFormat="1">
      <c r="B878" s="94"/>
      <c r="C878" s="94"/>
      <c r="D878" s="130"/>
      <c r="I878" s="93"/>
      <c r="J878" s="94"/>
      <c r="K878" s="94"/>
      <c r="L878" s="94"/>
      <c r="M878" s="94"/>
      <c r="N878" s="94"/>
      <c r="O878" s="94"/>
    </row>
    <row r="879" spans="2:15" s="87" customFormat="1">
      <c r="B879" s="94"/>
      <c r="C879" s="94"/>
      <c r="D879" s="130"/>
      <c r="I879" s="93"/>
      <c r="J879" s="94"/>
      <c r="K879" s="94"/>
      <c r="L879" s="94"/>
      <c r="M879" s="94"/>
      <c r="N879" s="94"/>
      <c r="O879" s="94"/>
    </row>
    <row r="880" spans="2:15" s="87" customFormat="1">
      <c r="B880" s="94"/>
      <c r="C880" s="94"/>
      <c r="D880" s="130"/>
      <c r="I880" s="93"/>
      <c r="J880" s="94"/>
      <c r="K880" s="94"/>
      <c r="L880" s="94"/>
      <c r="M880" s="94"/>
      <c r="N880" s="94"/>
      <c r="O880" s="94"/>
    </row>
    <row r="881" spans="2:15" s="87" customFormat="1">
      <c r="B881" s="94"/>
      <c r="C881" s="94"/>
      <c r="D881" s="130"/>
      <c r="I881" s="93"/>
      <c r="J881" s="94"/>
      <c r="K881" s="94"/>
      <c r="L881" s="94"/>
      <c r="M881" s="94"/>
      <c r="N881" s="94"/>
      <c r="O881" s="94"/>
    </row>
    <row r="882" spans="2:15" s="87" customFormat="1">
      <c r="B882" s="94"/>
      <c r="C882" s="94"/>
      <c r="D882" s="130"/>
      <c r="I882" s="93"/>
      <c r="J882" s="94"/>
      <c r="K882" s="94"/>
      <c r="L882" s="94"/>
      <c r="M882" s="94"/>
      <c r="N882" s="94"/>
      <c r="O882" s="94"/>
    </row>
    <row r="883" spans="2:15" s="87" customFormat="1">
      <c r="B883" s="94"/>
      <c r="C883" s="94"/>
      <c r="D883" s="130"/>
      <c r="I883" s="93"/>
      <c r="J883" s="94"/>
      <c r="K883" s="94"/>
      <c r="L883" s="94"/>
      <c r="M883" s="94"/>
      <c r="N883" s="94"/>
      <c r="O883" s="94"/>
    </row>
    <row r="884" spans="2:15" s="87" customFormat="1">
      <c r="B884" s="94"/>
      <c r="C884" s="94"/>
      <c r="D884" s="130"/>
      <c r="I884" s="93"/>
      <c r="J884" s="94"/>
      <c r="K884" s="94"/>
      <c r="L884" s="94"/>
      <c r="M884" s="94"/>
      <c r="N884" s="94"/>
      <c r="O884" s="94"/>
    </row>
    <row r="885" spans="2:15" s="87" customFormat="1">
      <c r="B885" s="94"/>
      <c r="C885" s="94"/>
      <c r="D885" s="130"/>
      <c r="I885" s="93"/>
      <c r="J885" s="94"/>
      <c r="K885" s="94"/>
      <c r="L885" s="94"/>
      <c r="M885" s="94"/>
      <c r="N885" s="94"/>
      <c r="O885" s="94"/>
    </row>
    <row r="886" spans="2:15" s="87" customFormat="1">
      <c r="B886" s="94"/>
      <c r="C886" s="94"/>
      <c r="D886" s="130"/>
      <c r="I886" s="93"/>
      <c r="J886" s="94"/>
      <c r="K886" s="94"/>
      <c r="L886" s="94"/>
      <c r="M886" s="94"/>
      <c r="N886" s="94"/>
      <c r="O886" s="94"/>
    </row>
    <row r="887" spans="2:15" s="87" customFormat="1">
      <c r="B887" s="94"/>
      <c r="C887" s="94"/>
      <c r="D887" s="130"/>
      <c r="I887" s="93"/>
      <c r="J887" s="94"/>
      <c r="K887" s="94"/>
      <c r="L887" s="94"/>
      <c r="M887" s="94"/>
      <c r="N887" s="94"/>
      <c r="O887" s="94"/>
    </row>
    <row r="888" spans="2:15" s="87" customFormat="1">
      <c r="B888" s="94"/>
      <c r="C888" s="94"/>
      <c r="D888" s="130"/>
      <c r="I888" s="93"/>
      <c r="J888" s="94"/>
      <c r="K888" s="94"/>
      <c r="L888" s="94"/>
      <c r="M888" s="94"/>
      <c r="N888" s="94"/>
      <c r="O888" s="94"/>
    </row>
    <row r="889" spans="2:15" s="87" customFormat="1">
      <c r="B889" s="94"/>
      <c r="C889" s="94"/>
      <c r="D889" s="130"/>
      <c r="I889" s="93"/>
      <c r="J889" s="94"/>
      <c r="K889" s="94"/>
      <c r="L889" s="94"/>
      <c r="M889" s="94"/>
      <c r="N889" s="94"/>
      <c r="O889" s="94"/>
    </row>
    <row r="890" spans="2:15" s="87" customFormat="1">
      <c r="B890" s="94"/>
      <c r="C890" s="94"/>
      <c r="D890" s="130"/>
      <c r="I890" s="93"/>
      <c r="J890" s="94"/>
      <c r="K890" s="94"/>
      <c r="L890" s="94"/>
      <c r="M890" s="94"/>
      <c r="N890" s="94"/>
      <c r="O890" s="94"/>
    </row>
    <row r="891" spans="2:15" s="87" customFormat="1">
      <c r="B891" s="94"/>
      <c r="C891" s="94"/>
      <c r="D891" s="130"/>
      <c r="I891" s="93"/>
      <c r="J891" s="94"/>
      <c r="K891" s="94"/>
      <c r="L891" s="94"/>
      <c r="M891" s="94"/>
      <c r="N891" s="94"/>
      <c r="O891" s="94"/>
    </row>
    <row r="892" spans="2:15" s="87" customFormat="1">
      <c r="B892" s="94"/>
      <c r="C892" s="94"/>
      <c r="D892" s="130"/>
      <c r="I892" s="93"/>
      <c r="J892" s="94"/>
      <c r="K892" s="94"/>
      <c r="L892" s="94"/>
      <c r="M892" s="94"/>
      <c r="N892" s="94"/>
      <c r="O892" s="94"/>
    </row>
    <row r="893" spans="2:15" s="87" customFormat="1">
      <c r="B893" s="94"/>
      <c r="C893" s="94"/>
      <c r="D893" s="130"/>
      <c r="I893" s="93"/>
      <c r="J893" s="94"/>
      <c r="K893" s="94"/>
      <c r="L893" s="94"/>
      <c r="M893" s="94"/>
      <c r="N893" s="94"/>
      <c r="O893" s="94"/>
    </row>
    <row r="894" spans="2:15" s="87" customFormat="1">
      <c r="B894" s="94"/>
      <c r="C894" s="94"/>
      <c r="D894" s="130"/>
      <c r="I894" s="93"/>
      <c r="J894" s="94"/>
      <c r="K894" s="94"/>
      <c r="L894" s="94"/>
      <c r="M894" s="94"/>
      <c r="N894" s="94"/>
      <c r="O894" s="94"/>
    </row>
    <row r="895" spans="2:15" s="87" customFormat="1">
      <c r="B895" s="94"/>
      <c r="C895" s="94"/>
      <c r="D895" s="130"/>
      <c r="I895" s="93"/>
      <c r="J895" s="94"/>
      <c r="K895" s="94"/>
      <c r="L895" s="94"/>
      <c r="M895" s="94"/>
      <c r="N895" s="94"/>
      <c r="O895" s="94"/>
    </row>
    <row r="896" spans="2:15" s="87" customFormat="1">
      <c r="B896" s="94"/>
      <c r="C896" s="94"/>
      <c r="D896" s="130"/>
      <c r="I896" s="93"/>
      <c r="J896" s="94"/>
      <c r="K896" s="94"/>
      <c r="L896" s="94"/>
      <c r="M896" s="94"/>
      <c r="N896" s="94"/>
      <c r="O896" s="94"/>
    </row>
    <row r="897" spans="2:15" s="87" customFormat="1">
      <c r="B897" s="94"/>
      <c r="C897" s="94"/>
      <c r="D897" s="130"/>
      <c r="I897" s="93"/>
      <c r="J897" s="94"/>
      <c r="K897" s="94"/>
      <c r="L897" s="94"/>
      <c r="M897" s="94"/>
      <c r="N897" s="94"/>
      <c r="O897" s="94"/>
    </row>
    <row r="898" spans="2:15" s="87" customFormat="1">
      <c r="B898" s="94"/>
      <c r="C898" s="94"/>
      <c r="D898" s="130"/>
      <c r="I898" s="93"/>
      <c r="J898" s="94"/>
      <c r="K898" s="94"/>
      <c r="L898" s="94"/>
      <c r="M898" s="94"/>
      <c r="N898" s="94"/>
      <c r="O898" s="94"/>
    </row>
    <row r="899" spans="2:15" s="87" customFormat="1">
      <c r="B899" s="94"/>
      <c r="C899" s="94"/>
      <c r="D899" s="130"/>
      <c r="I899" s="93"/>
      <c r="J899" s="94"/>
      <c r="K899" s="94"/>
      <c r="L899" s="94"/>
      <c r="M899" s="94"/>
      <c r="N899" s="94"/>
      <c r="O899" s="94"/>
    </row>
    <row r="900" spans="2:15" s="87" customFormat="1">
      <c r="B900" s="94"/>
      <c r="C900" s="94"/>
      <c r="D900" s="130"/>
      <c r="I900" s="93"/>
      <c r="J900" s="94"/>
      <c r="K900" s="94"/>
      <c r="L900" s="94"/>
      <c r="M900" s="94"/>
      <c r="N900" s="94"/>
      <c r="O900" s="94"/>
    </row>
    <row r="901" spans="2:15" s="87" customFormat="1">
      <c r="B901" s="94"/>
      <c r="C901" s="94"/>
      <c r="D901" s="130"/>
      <c r="I901" s="93"/>
      <c r="J901" s="94"/>
      <c r="K901" s="94"/>
      <c r="L901" s="94"/>
      <c r="M901" s="94"/>
      <c r="N901" s="94"/>
      <c r="O901" s="94"/>
    </row>
    <row r="902" spans="2:15" s="87" customFormat="1">
      <c r="B902" s="94"/>
      <c r="C902" s="94"/>
      <c r="D902" s="130"/>
      <c r="I902" s="93"/>
      <c r="J902" s="94"/>
      <c r="K902" s="94"/>
      <c r="L902" s="94"/>
      <c r="M902" s="94"/>
      <c r="N902" s="94"/>
      <c r="O902" s="94"/>
    </row>
    <row r="903" spans="2:15" s="87" customFormat="1">
      <c r="B903" s="94"/>
      <c r="C903" s="94"/>
      <c r="D903" s="130"/>
      <c r="I903" s="93"/>
      <c r="J903" s="94"/>
      <c r="K903" s="94"/>
      <c r="L903" s="94"/>
      <c r="M903" s="94"/>
      <c r="N903" s="94"/>
      <c r="O903" s="94"/>
    </row>
    <row r="904" spans="2:15" s="87" customFormat="1">
      <c r="B904" s="94"/>
      <c r="C904" s="94"/>
      <c r="D904" s="130"/>
      <c r="I904" s="93"/>
      <c r="J904" s="94"/>
      <c r="K904" s="94"/>
      <c r="L904" s="94"/>
      <c r="M904" s="94"/>
      <c r="N904" s="94"/>
      <c r="O904" s="94"/>
    </row>
    <row r="905" spans="2:15" s="87" customFormat="1">
      <c r="B905" s="94"/>
      <c r="C905" s="94"/>
      <c r="D905" s="130"/>
      <c r="I905" s="93"/>
      <c r="J905" s="94"/>
      <c r="K905" s="94"/>
      <c r="L905" s="94"/>
      <c r="M905" s="94"/>
      <c r="N905" s="94"/>
      <c r="O905" s="94"/>
    </row>
    <row r="906" spans="2:15" s="87" customFormat="1">
      <c r="B906" s="94"/>
      <c r="C906" s="94"/>
      <c r="D906" s="130"/>
      <c r="I906" s="93"/>
      <c r="J906" s="94"/>
      <c r="K906" s="94"/>
      <c r="L906" s="94"/>
      <c r="M906" s="94"/>
      <c r="N906" s="94"/>
      <c r="O906" s="94"/>
    </row>
    <row r="907" spans="2:15" s="87" customFormat="1">
      <c r="B907" s="94"/>
      <c r="C907" s="94"/>
      <c r="D907" s="130"/>
      <c r="I907" s="93"/>
      <c r="J907" s="94"/>
      <c r="K907" s="94"/>
      <c r="L907" s="94"/>
      <c r="M907" s="94"/>
      <c r="N907" s="94"/>
      <c r="O907" s="94"/>
    </row>
    <row r="908" spans="2:15" s="87" customFormat="1">
      <c r="B908" s="94"/>
      <c r="C908" s="94"/>
      <c r="D908" s="130"/>
      <c r="I908" s="93"/>
      <c r="J908" s="94"/>
      <c r="K908" s="94"/>
      <c r="L908" s="94"/>
      <c r="M908" s="94"/>
      <c r="N908" s="94"/>
      <c r="O908" s="94"/>
    </row>
    <row r="909" spans="2:15" s="87" customFormat="1">
      <c r="B909" s="94"/>
      <c r="C909" s="94"/>
      <c r="D909" s="130"/>
      <c r="I909" s="93"/>
      <c r="J909" s="94"/>
      <c r="K909" s="94"/>
      <c r="L909" s="94"/>
      <c r="M909" s="94"/>
      <c r="N909" s="94"/>
      <c r="O909" s="94"/>
    </row>
    <row r="910" spans="2:15" s="87" customFormat="1">
      <c r="B910" s="94"/>
      <c r="C910" s="94"/>
      <c r="D910" s="130"/>
      <c r="I910" s="93"/>
      <c r="J910" s="94"/>
      <c r="K910" s="94"/>
      <c r="L910" s="94"/>
      <c r="M910" s="94"/>
      <c r="N910" s="94"/>
      <c r="O910" s="94"/>
    </row>
    <row r="911" spans="2:15" s="87" customFormat="1">
      <c r="B911" s="94"/>
      <c r="C911" s="94"/>
      <c r="D911" s="130"/>
      <c r="I911" s="93"/>
      <c r="J911" s="94"/>
      <c r="K911" s="94"/>
      <c r="L911" s="94"/>
      <c r="M911" s="94"/>
      <c r="N911" s="94"/>
      <c r="O911" s="94"/>
    </row>
    <row r="912" spans="2:15" s="87" customFormat="1">
      <c r="B912" s="94"/>
      <c r="C912" s="94"/>
      <c r="D912" s="130"/>
      <c r="I912" s="93"/>
      <c r="J912" s="94"/>
      <c r="K912" s="94"/>
      <c r="L912" s="94"/>
      <c r="M912" s="94"/>
      <c r="N912" s="94"/>
      <c r="O912" s="94"/>
    </row>
    <row r="913" spans="2:15" s="87" customFormat="1">
      <c r="B913" s="94"/>
      <c r="C913" s="94"/>
      <c r="D913" s="130"/>
      <c r="I913" s="93"/>
      <c r="J913" s="94"/>
      <c r="K913" s="94"/>
      <c r="L913" s="94"/>
      <c r="M913" s="94"/>
      <c r="N913" s="94"/>
      <c r="O913" s="94"/>
    </row>
    <row r="914" spans="2:15" s="87" customFormat="1">
      <c r="B914" s="94"/>
      <c r="C914" s="94"/>
      <c r="D914" s="130"/>
      <c r="I914" s="93"/>
      <c r="J914" s="94"/>
      <c r="K914" s="94"/>
      <c r="L914" s="94"/>
      <c r="M914" s="94"/>
      <c r="N914" s="94"/>
      <c r="O914" s="94"/>
    </row>
    <row r="915" spans="2:15" s="87" customFormat="1">
      <c r="B915" s="94"/>
      <c r="C915" s="94"/>
      <c r="D915" s="130"/>
      <c r="I915" s="93"/>
      <c r="J915" s="94"/>
      <c r="K915" s="94"/>
      <c r="L915" s="94"/>
      <c r="M915" s="94"/>
      <c r="N915" s="94"/>
      <c r="O915" s="94"/>
    </row>
    <row r="916" spans="2:15" s="87" customFormat="1">
      <c r="B916" s="94"/>
      <c r="C916" s="94"/>
      <c r="D916" s="130"/>
      <c r="I916" s="93"/>
      <c r="J916" s="94"/>
      <c r="K916" s="94"/>
      <c r="L916" s="94"/>
      <c r="M916" s="94"/>
      <c r="N916" s="94"/>
      <c r="O916" s="94"/>
    </row>
    <row r="917" spans="2:15" s="87" customFormat="1">
      <c r="B917" s="94"/>
      <c r="C917" s="94"/>
      <c r="D917" s="130"/>
      <c r="I917" s="93"/>
      <c r="J917" s="94"/>
      <c r="K917" s="94"/>
      <c r="L917" s="94"/>
      <c r="M917" s="94"/>
      <c r="N917" s="94"/>
      <c r="O917" s="94"/>
    </row>
    <row r="918" spans="2:15" s="87" customFormat="1">
      <c r="B918" s="94"/>
      <c r="C918" s="94"/>
      <c r="D918" s="130"/>
      <c r="I918" s="93"/>
      <c r="J918" s="94"/>
      <c r="K918" s="94"/>
      <c r="L918" s="94"/>
      <c r="M918" s="94"/>
      <c r="N918" s="94"/>
      <c r="O918" s="94"/>
    </row>
    <row r="919" spans="2:15" s="87" customFormat="1">
      <c r="B919" s="94"/>
      <c r="C919" s="94"/>
      <c r="D919" s="130"/>
      <c r="I919" s="93"/>
      <c r="J919" s="94"/>
      <c r="K919" s="94"/>
      <c r="L919" s="94"/>
      <c r="M919" s="94"/>
      <c r="N919" s="94"/>
      <c r="O919" s="94"/>
    </row>
    <row r="920" spans="2:15" s="87" customFormat="1">
      <c r="B920" s="94"/>
      <c r="C920" s="94"/>
      <c r="D920" s="130"/>
      <c r="I920" s="93"/>
      <c r="J920" s="94"/>
      <c r="K920" s="94"/>
      <c r="L920" s="94"/>
      <c r="M920" s="94"/>
      <c r="N920" s="94"/>
      <c r="O920" s="94"/>
    </row>
    <row r="921" spans="2:15" s="87" customFormat="1">
      <c r="B921" s="94"/>
      <c r="C921" s="94"/>
      <c r="D921" s="130"/>
      <c r="I921" s="93"/>
      <c r="J921" s="94"/>
      <c r="K921" s="94"/>
      <c r="L921" s="94"/>
      <c r="M921" s="94"/>
      <c r="N921" s="94"/>
      <c r="O921" s="94"/>
    </row>
    <row r="922" spans="2:15" s="87" customFormat="1">
      <c r="B922" s="94"/>
      <c r="C922" s="94"/>
      <c r="D922" s="130"/>
      <c r="I922" s="93"/>
      <c r="J922" s="94"/>
      <c r="K922" s="94"/>
      <c r="L922" s="94"/>
      <c r="M922" s="94"/>
      <c r="N922" s="94"/>
      <c r="O922" s="94"/>
    </row>
    <row r="923" spans="2:15" s="87" customFormat="1">
      <c r="B923" s="94"/>
      <c r="C923" s="94"/>
      <c r="D923" s="130"/>
      <c r="I923" s="93"/>
      <c r="J923" s="94"/>
      <c r="K923" s="94"/>
      <c r="L923" s="94"/>
      <c r="M923" s="94"/>
      <c r="N923" s="94"/>
      <c r="O923" s="94"/>
    </row>
    <row r="924" spans="2:15" s="87" customFormat="1">
      <c r="B924" s="94"/>
      <c r="C924" s="94"/>
      <c r="D924" s="130"/>
      <c r="I924" s="93"/>
      <c r="J924" s="94"/>
      <c r="K924" s="94"/>
      <c r="L924" s="94"/>
      <c r="M924" s="94"/>
      <c r="N924" s="94"/>
      <c r="O924" s="94"/>
    </row>
    <row r="925" spans="2:15" s="87" customFormat="1">
      <c r="B925" s="94"/>
      <c r="C925" s="94"/>
      <c r="D925" s="130"/>
      <c r="I925" s="93"/>
      <c r="J925" s="94"/>
      <c r="K925" s="94"/>
      <c r="L925" s="94"/>
      <c r="M925" s="94"/>
      <c r="N925" s="94"/>
      <c r="O925" s="94"/>
    </row>
    <row r="926" spans="2:15" s="87" customFormat="1">
      <c r="B926" s="94"/>
      <c r="C926" s="94"/>
      <c r="D926" s="130"/>
      <c r="I926" s="93"/>
      <c r="J926" s="94"/>
      <c r="K926" s="94"/>
      <c r="L926" s="94"/>
      <c r="M926" s="94"/>
      <c r="N926" s="94"/>
      <c r="O926" s="94"/>
    </row>
    <row r="927" spans="2:15" s="87" customFormat="1">
      <c r="B927" s="94"/>
      <c r="C927" s="94"/>
      <c r="D927" s="130"/>
      <c r="I927" s="93"/>
      <c r="J927" s="94"/>
      <c r="K927" s="94"/>
      <c r="L927" s="94"/>
      <c r="M927" s="94"/>
      <c r="N927" s="94"/>
      <c r="O927" s="94"/>
    </row>
    <row r="928" spans="2:15" s="87" customFormat="1">
      <c r="B928" s="94"/>
      <c r="C928" s="94"/>
      <c r="D928" s="130"/>
      <c r="I928" s="93"/>
      <c r="J928" s="94"/>
      <c r="K928" s="94"/>
      <c r="L928" s="94"/>
      <c r="M928" s="94"/>
      <c r="N928" s="94"/>
      <c r="O928" s="94"/>
    </row>
    <row r="929" spans="2:15" s="87" customFormat="1">
      <c r="B929" s="94"/>
      <c r="C929" s="94"/>
      <c r="D929" s="130"/>
      <c r="I929" s="93"/>
      <c r="J929" s="94"/>
      <c r="K929" s="94"/>
      <c r="L929" s="94"/>
      <c r="M929" s="94"/>
      <c r="N929" s="94"/>
      <c r="O929" s="94"/>
    </row>
    <row r="930" spans="2:15" s="87" customFormat="1">
      <c r="B930" s="94"/>
      <c r="C930" s="94"/>
      <c r="D930" s="130"/>
      <c r="I930" s="93"/>
      <c r="J930" s="94"/>
      <c r="K930" s="94"/>
      <c r="L930" s="94"/>
      <c r="M930" s="94"/>
      <c r="N930" s="94"/>
      <c r="O930" s="94"/>
    </row>
    <row r="931" spans="2:15" s="87" customFormat="1">
      <c r="B931" s="94"/>
      <c r="C931" s="94"/>
      <c r="D931" s="130"/>
      <c r="I931" s="93"/>
      <c r="J931" s="94"/>
      <c r="K931" s="94"/>
      <c r="L931" s="94"/>
      <c r="M931" s="94"/>
      <c r="N931" s="94"/>
      <c r="O931" s="94"/>
    </row>
    <row r="932" spans="2:15" s="87" customFormat="1">
      <c r="B932" s="94"/>
      <c r="C932" s="94"/>
      <c r="D932" s="130"/>
      <c r="I932" s="93"/>
      <c r="J932" s="94"/>
      <c r="K932" s="94"/>
      <c r="L932" s="94"/>
      <c r="M932" s="94"/>
      <c r="N932" s="94"/>
      <c r="O932" s="94"/>
    </row>
    <row r="933" spans="2:15" s="87" customFormat="1">
      <c r="B933" s="94"/>
      <c r="C933" s="94"/>
      <c r="D933" s="130"/>
      <c r="I933" s="93"/>
      <c r="J933" s="94"/>
      <c r="K933" s="94"/>
      <c r="L933" s="94"/>
      <c r="M933" s="94"/>
      <c r="N933" s="94"/>
      <c r="O933" s="94"/>
    </row>
    <row r="934" spans="2:15" s="87" customFormat="1">
      <c r="B934" s="94"/>
      <c r="C934" s="94"/>
      <c r="D934" s="130"/>
      <c r="I934" s="93"/>
      <c r="J934" s="94"/>
      <c r="K934" s="94"/>
      <c r="L934" s="94"/>
      <c r="M934" s="94"/>
      <c r="N934" s="94"/>
      <c r="O934" s="94"/>
    </row>
    <row r="935" spans="2:15" s="87" customFormat="1">
      <c r="B935" s="94"/>
      <c r="C935" s="94"/>
      <c r="D935" s="130"/>
      <c r="I935" s="93"/>
      <c r="J935" s="94"/>
      <c r="K935" s="94"/>
      <c r="L935" s="94"/>
      <c r="M935" s="94"/>
      <c r="N935" s="94"/>
      <c r="O935" s="94"/>
    </row>
    <row r="936" spans="2:15" s="87" customFormat="1">
      <c r="B936" s="94"/>
      <c r="C936" s="94"/>
      <c r="D936" s="130"/>
      <c r="I936" s="93"/>
      <c r="J936" s="94"/>
      <c r="K936" s="94"/>
      <c r="L936" s="94"/>
      <c r="M936" s="94"/>
      <c r="N936" s="94"/>
      <c r="O936" s="94"/>
    </row>
    <row r="937" spans="2:15" s="87" customFormat="1">
      <c r="B937" s="94"/>
      <c r="C937" s="94"/>
      <c r="D937" s="130"/>
      <c r="I937" s="93"/>
      <c r="J937" s="94"/>
      <c r="K937" s="94"/>
      <c r="L937" s="94"/>
      <c r="M937" s="94"/>
      <c r="N937" s="94"/>
      <c r="O937" s="94"/>
    </row>
    <row r="938" spans="2:15" s="87" customFormat="1">
      <c r="B938" s="94"/>
      <c r="C938" s="94"/>
      <c r="D938" s="130"/>
      <c r="I938" s="93"/>
      <c r="J938" s="94"/>
      <c r="K938" s="94"/>
      <c r="L938" s="94"/>
      <c r="M938" s="94"/>
      <c r="N938" s="94"/>
      <c r="O938" s="94"/>
    </row>
    <row r="939" spans="2:15" s="87" customFormat="1">
      <c r="B939" s="94"/>
      <c r="C939" s="94"/>
      <c r="D939" s="130"/>
      <c r="I939" s="93"/>
      <c r="J939" s="94"/>
      <c r="K939" s="94"/>
      <c r="L939" s="94"/>
      <c r="M939" s="94"/>
      <c r="N939" s="94"/>
      <c r="O939" s="94"/>
    </row>
    <row r="940" spans="2:15" s="87" customFormat="1">
      <c r="B940" s="94"/>
      <c r="C940" s="94"/>
      <c r="D940" s="130"/>
      <c r="I940" s="93"/>
      <c r="J940" s="94"/>
      <c r="K940" s="94"/>
      <c r="L940" s="94"/>
      <c r="M940" s="94"/>
      <c r="N940" s="94"/>
      <c r="O940" s="94"/>
    </row>
    <row r="941" spans="2:15" s="87" customFormat="1">
      <c r="B941" s="94"/>
      <c r="C941" s="94"/>
      <c r="D941" s="130"/>
      <c r="I941" s="93"/>
      <c r="J941" s="94"/>
      <c r="K941" s="94"/>
      <c r="L941" s="94"/>
      <c r="M941" s="94"/>
      <c r="N941" s="94"/>
      <c r="O941" s="94"/>
    </row>
    <row r="942" spans="2:15" s="87" customFormat="1">
      <c r="B942" s="94"/>
      <c r="C942" s="94"/>
      <c r="D942" s="130"/>
      <c r="I942" s="93"/>
      <c r="J942" s="94"/>
      <c r="K942" s="94"/>
      <c r="L942" s="94"/>
      <c r="M942" s="94"/>
      <c r="N942" s="94"/>
      <c r="O942" s="94"/>
    </row>
    <row r="943" spans="2:15" s="87" customFormat="1">
      <c r="B943" s="94"/>
      <c r="C943" s="94"/>
      <c r="D943" s="130"/>
      <c r="I943" s="93"/>
      <c r="J943" s="94"/>
      <c r="K943" s="94"/>
      <c r="L943" s="94"/>
      <c r="M943" s="94"/>
      <c r="N943" s="94"/>
      <c r="O943" s="94"/>
    </row>
    <row r="944" spans="2:15" s="87" customFormat="1">
      <c r="B944" s="94"/>
      <c r="C944" s="94"/>
      <c r="D944" s="130"/>
      <c r="I944" s="93"/>
      <c r="J944" s="94"/>
      <c r="K944" s="94"/>
      <c r="L944" s="94"/>
      <c r="M944" s="94"/>
      <c r="N944" s="94"/>
      <c r="O944" s="94"/>
    </row>
    <row r="945" spans="2:15" s="87" customFormat="1">
      <c r="B945" s="94"/>
      <c r="C945" s="94"/>
      <c r="D945" s="130"/>
      <c r="I945" s="93"/>
      <c r="J945" s="94"/>
      <c r="K945" s="94"/>
      <c r="L945" s="94"/>
      <c r="M945" s="94"/>
      <c r="N945" s="94"/>
      <c r="O945" s="94"/>
    </row>
    <row r="946" spans="2:15" s="87" customFormat="1">
      <c r="B946" s="94"/>
      <c r="C946" s="94"/>
      <c r="D946" s="130"/>
      <c r="I946" s="93"/>
      <c r="J946" s="94"/>
      <c r="K946" s="94"/>
      <c r="L946" s="94"/>
      <c r="M946" s="94"/>
      <c r="N946" s="94"/>
      <c r="O946" s="94"/>
    </row>
    <row r="947" spans="2:15" s="87" customFormat="1">
      <c r="B947" s="94"/>
      <c r="C947" s="94"/>
      <c r="D947" s="130"/>
      <c r="I947" s="93"/>
      <c r="J947" s="94"/>
      <c r="K947" s="94"/>
      <c r="L947" s="94"/>
      <c r="M947" s="94"/>
      <c r="N947" s="94"/>
      <c r="O947" s="94"/>
    </row>
    <row r="948" spans="2:15" s="87" customFormat="1">
      <c r="B948" s="94"/>
      <c r="C948" s="94"/>
      <c r="D948" s="130"/>
      <c r="I948" s="93"/>
      <c r="J948" s="94"/>
      <c r="K948" s="94"/>
      <c r="L948" s="94"/>
      <c r="M948" s="94"/>
      <c r="N948" s="94"/>
      <c r="O948" s="94"/>
    </row>
    <row r="949" spans="2:15" s="87" customFormat="1">
      <c r="B949" s="94"/>
      <c r="C949" s="94"/>
      <c r="D949" s="130"/>
      <c r="I949" s="93"/>
      <c r="J949" s="94"/>
      <c r="K949" s="94"/>
      <c r="L949" s="94"/>
      <c r="M949" s="94"/>
      <c r="N949" s="94"/>
      <c r="O949" s="94"/>
    </row>
    <row r="950" spans="2:15" s="87" customFormat="1">
      <c r="B950" s="94"/>
      <c r="C950" s="94"/>
      <c r="D950" s="130"/>
      <c r="I950" s="93"/>
      <c r="J950" s="94"/>
      <c r="K950" s="94"/>
      <c r="L950" s="94"/>
      <c r="M950" s="94"/>
      <c r="N950" s="94"/>
      <c r="O950" s="94"/>
    </row>
    <row r="951" spans="2:15" s="87" customFormat="1">
      <c r="B951" s="94"/>
      <c r="C951" s="94"/>
      <c r="D951" s="130"/>
      <c r="I951" s="93"/>
      <c r="J951" s="94"/>
      <c r="K951" s="94"/>
      <c r="L951" s="94"/>
      <c r="M951" s="94"/>
      <c r="N951" s="94"/>
      <c r="O951" s="94"/>
    </row>
    <row r="952" spans="2:15" s="87" customFormat="1">
      <c r="B952" s="94"/>
      <c r="C952" s="94"/>
      <c r="D952" s="130"/>
      <c r="I952" s="93"/>
      <c r="J952" s="94"/>
      <c r="K952" s="94"/>
      <c r="L952" s="94"/>
      <c r="M952" s="94"/>
      <c r="N952" s="94"/>
      <c r="O952" s="94"/>
    </row>
    <row r="953" spans="2:15" s="87" customFormat="1">
      <c r="B953" s="94"/>
      <c r="C953" s="94"/>
      <c r="D953" s="130"/>
      <c r="I953" s="93"/>
      <c r="J953" s="94"/>
      <c r="K953" s="94"/>
      <c r="L953" s="94"/>
      <c r="M953" s="94"/>
      <c r="N953" s="94"/>
      <c r="O953" s="94"/>
    </row>
    <row r="954" spans="2:15" s="87" customFormat="1">
      <c r="B954" s="94"/>
      <c r="C954" s="94"/>
      <c r="D954" s="130"/>
      <c r="I954" s="93"/>
      <c r="J954" s="94"/>
      <c r="K954" s="94"/>
      <c r="L954" s="94"/>
      <c r="M954" s="94"/>
      <c r="N954" s="94"/>
      <c r="O954" s="94"/>
    </row>
    <row r="955" spans="2:15" s="87" customFormat="1">
      <c r="B955" s="94"/>
      <c r="C955" s="94"/>
      <c r="D955" s="130"/>
      <c r="I955" s="93"/>
      <c r="J955" s="94"/>
      <c r="K955" s="94"/>
      <c r="L955" s="94"/>
      <c r="M955" s="94"/>
      <c r="N955" s="94"/>
      <c r="O955" s="94"/>
    </row>
    <row r="956" spans="2:15" s="87" customFormat="1">
      <c r="B956" s="94"/>
      <c r="C956" s="94"/>
      <c r="D956" s="130"/>
      <c r="I956" s="93"/>
      <c r="J956" s="94"/>
      <c r="K956" s="94"/>
      <c r="L956" s="94"/>
      <c r="M956" s="94"/>
      <c r="N956" s="94"/>
      <c r="O956" s="94"/>
    </row>
    <row r="957" spans="2:15" s="87" customFormat="1">
      <c r="B957" s="94"/>
      <c r="C957" s="94"/>
      <c r="D957" s="130"/>
      <c r="I957" s="93"/>
      <c r="J957" s="94"/>
      <c r="K957" s="94"/>
      <c r="L957" s="94"/>
      <c r="M957" s="94"/>
      <c r="N957" s="94"/>
      <c r="O957" s="94"/>
    </row>
    <row r="958" spans="2:15" s="87" customFormat="1">
      <c r="B958" s="94"/>
      <c r="C958" s="94"/>
      <c r="D958" s="130"/>
      <c r="I958" s="93"/>
      <c r="J958" s="94"/>
      <c r="K958" s="94"/>
      <c r="L958" s="94"/>
      <c r="M958" s="94"/>
      <c r="N958" s="94"/>
      <c r="O958" s="94"/>
    </row>
    <row r="959" spans="2:15" s="87" customFormat="1">
      <c r="B959" s="94"/>
      <c r="C959" s="94"/>
      <c r="D959" s="130"/>
      <c r="I959" s="93"/>
      <c r="J959" s="94"/>
      <c r="K959" s="94"/>
      <c r="L959" s="94"/>
      <c r="M959" s="94"/>
      <c r="N959" s="94"/>
      <c r="O959" s="94"/>
    </row>
    <row r="960" spans="2:15" s="87" customFormat="1">
      <c r="B960" s="94"/>
      <c r="C960" s="94"/>
      <c r="D960" s="130"/>
      <c r="I960" s="93"/>
      <c r="J960" s="94"/>
      <c r="K960" s="94"/>
      <c r="L960" s="94"/>
      <c r="M960" s="94"/>
      <c r="N960" s="94"/>
      <c r="O960" s="94"/>
    </row>
    <row r="961" spans="2:15" s="87" customFormat="1">
      <c r="B961" s="94"/>
      <c r="C961" s="94"/>
      <c r="D961" s="130"/>
      <c r="I961" s="93"/>
      <c r="J961" s="94"/>
      <c r="K961" s="94"/>
      <c r="L961" s="94"/>
      <c r="M961" s="94"/>
      <c r="N961" s="94"/>
      <c r="O961" s="94"/>
    </row>
    <row r="962" spans="2:15" s="87" customFormat="1">
      <c r="B962" s="94"/>
      <c r="C962" s="94"/>
      <c r="D962" s="130"/>
      <c r="I962" s="93"/>
      <c r="J962" s="94"/>
      <c r="K962" s="94"/>
      <c r="L962" s="94"/>
      <c r="M962" s="94"/>
      <c r="N962" s="94"/>
      <c r="O962" s="94"/>
    </row>
    <row r="963" spans="2:15" s="87" customFormat="1">
      <c r="B963" s="94"/>
      <c r="C963" s="94"/>
      <c r="D963" s="130"/>
      <c r="I963" s="93"/>
      <c r="J963" s="94"/>
      <c r="K963" s="94"/>
      <c r="L963" s="94"/>
      <c r="M963" s="94"/>
      <c r="N963" s="94"/>
      <c r="O963" s="94"/>
    </row>
    <row r="964" spans="2:15" s="87" customFormat="1">
      <c r="B964" s="94"/>
      <c r="C964" s="94"/>
      <c r="D964" s="130"/>
      <c r="I964" s="93"/>
      <c r="J964" s="94"/>
      <c r="K964" s="94"/>
      <c r="L964" s="94"/>
      <c r="M964" s="94"/>
      <c r="N964" s="94"/>
      <c r="O964" s="94"/>
    </row>
    <row r="965" spans="2:15" s="87" customFormat="1">
      <c r="B965" s="94"/>
      <c r="C965" s="94"/>
      <c r="D965" s="130"/>
      <c r="I965" s="93"/>
      <c r="J965" s="94"/>
      <c r="K965" s="94"/>
      <c r="L965" s="94"/>
      <c r="M965" s="94"/>
      <c r="N965" s="94"/>
      <c r="O965" s="94"/>
    </row>
    <row r="966" spans="2:15" s="87" customFormat="1">
      <c r="B966" s="94"/>
      <c r="C966" s="94"/>
      <c r="D966" s="130"/>
      <c r="I966" s="93"/>
      <c r="J966" s="94"/>
      <c r="K966" s="94"/>
      <c r="L966" s="94"/>
      <c r="M966" s="94"/>
      <c r="N966" s="94"/>
      <c r="O966" s="94"/>
    </row>
    <row r="967" spans="2:15" s="87" customFormat="1">
      <c r="B967" s="94"/>
      <c r="C967" s="94"/>
      <c r="D967" s="130"/>
      <c r="I967" s="93"/>
      <c r="J967" s="94"/>
      <c r="K967" s="94"/>
      <c r="L967" s="94"/>
      <c r="M967" s="94"/>
      <c r="N967" s="94"/>
      <c r="O967" s="94"/>
    </row>
    <row r="968" spans="2:15" s="87" customFormat="1">
      <c r="B968" s="94"/>
      <c r="C968" s="94"/>
      <c r="D968" s="130"/>
      <c r="I968" s="93"/>
      <c r="J968" s="94"/>
      <c r="K968" s="94"/>
      <c r="L968" s="94"/>
      <c r="M968" s="94"/>
      <c r="N968" s="94"/>
      <c r="O968" s="94"/>
    </row>
    <row r="969" spans="2:15" s="87" customFormat="1">
      <c r="B969" s="94"/>
      <c r="C969" s="94"/>
      <c r="D969" s="130"/>
      <c r="I969" s="93"/>
      <c r="J969" s="94"/>
      <c r="K969" s="94"/>
      <c r="L969" s="94"/>
      <c r="M969" s="94"/>
      <c r="N969" s="94"/>
      <c r="O969" s="94"/>
    </row>
    <row r="970" spans="2:15" s="87" customFormat="1">
      <c r="B970" s="94"/>
      <c r="C970" s="94"/>
      <c r="D970" s="130"/>
      <c r="I970" s="93"/>
      <c r="J970" s="94"/>
      <c r="K970" s="94"/>
      <c r="L970" s="94"/>
      <c r="M970" s="94"/>
      <c r="N970" s="94"/>
      <c r="O970" s="94"/>
    </row>
    <row r="971" spans="2:15" s="87" customFormat="1">
      <c r="B971" s="94"/>
      <c r="C971" s="94"/>
      <c r="D971" s="130"/>
      <c r="I971" s="93"/>
      <c r="J971" s="94"/>
      <c r="K971" s="94"/>
      <c r="L971" s="94"/>
      <c r="M971" s="94"/>
      <c r="N971" s="94"/>
      <c r="O971" s="94"/>
    </row>
    <row r="972" spans="2:15" s="87" customFormat="1">
      <c r="B972" s="94"/>
      <c r="C972" s="94"/>
      <c r="D972" s="130"/>
      <c r="I972" s="93"/>
      <c r="J972" s="94"/>
      <c r="K972" s="94"/>
      <c r="L972" s="94"/>
      <c r="M972" s="94"/>
      <c r="N972" s="94"/>
      <c r="O972" s="94"/>
    </row>
    <row r="973" spans="2:15" s="87" customFormat="1">
      <c r="B973" s="94"/>
      <c r="C973" s="94"/>
      <c r="D973" s="130"/>
      <c r="I973" s="93"/>
      <c r="J973" s="94"/>
      <c r="K973" s="94"/>
      <c r="L973" s="94"/>
      <c r="M973" s="94"/>
      <c r="N973" s="94"/>
      <c r="O973" s="94"/>
    </row>
    <row r="974" spans="2:15" s="87" customFormat="1">
      <c r="B974" s="94"/>
      <c r="C974" s="94"/>
      <c r="D974" s="130"/>
      <c r="I974" s="93"/>
      <c r="J974" s="94"/>
      <c r="K974" s="94"/>
      <c r="L974" s="94"/>
      <c r="M974" s="94"/>
      <c r="N974" s="94"/>
      <c r="O974" s="94"/>
    </row>
    <row r="975" spans="2:15" s="87" customFormat="1">
      <c r="B975" s="94"/>
      <c r="C975" s="94"/>
      <c r="D975" s="130"/>
      <c r="I975" s="93"/>
      <c r="J975" s="94"/>
      <c r="K975" s="94"/>
      <c r="L975" s="94"/>
      <c r="M975" s="94"/>
      <c r="N975" s="94"/>
      <c r="O975" s="94"/>
    </row>
    <row r="976" spans="2:15" s="87" customFormat="1">
      <c r="B976" s="94"/>
      <c r="C976" s="94"/>
      <c r="D976" s="130"/>
      <c r="I976" s="93"/>
      <c r="J976" s="94"/>
      <c r="K976" s="94"/>
      <c r="L976" s="94"/>
      <c r="M976" s="94"/>
      <c r="N976" s="94"/>
      <c r="O976" s="94"/>
    </row>
    <row r="977" spans="2:15" s="87" customFormat="1">
      <c r="B977" s="94"/>
      <c r="C977" s="94"/>
      <c r="D977" s="130"/>
      <c r="I977" s="93"/>
      <c r="J977" s="94"/>
      <c r="K977" s="94"/>
      <c r="L977" s="94"/>
      <c r="M977" s="94"/>
      <c r="N977" s="94"/>
      <c r="O977" s="94"/>
    </row>
    <row r="978" spans="2:15" s="87" customFormat="1">
      <c r="B978" s="94"/>
      <c r="C978" s="94"/>
      <c r="D978" s="130"/>
      <c r="I978" s="93"/>
      <c r="J978" s="94"/>
      <c r="K978" s="94"/>
      <c r="L978" s="94"/>
      <c r="M978" s="94"/>
      <c r="N978" s="94"/>
      <c r="O978" s="94"/>
    </row>
    <row r="979" spans="2:15" s="87" customFormat="1">
      <c r="B979" s="94"/>
      <c r="C979" s="94"/>
      <c r="D979" s="130"/>
      <c r="I979" s="93"/>
      <c r="J979" s="94"/>
      <c r="K979" s="94"/>
      <c r="L979" s="94"/>
      <c r="M979" s="94"/>
      <c r="N979" s="94"/>
      <c r="O979" s="94"/>
    </row>
    <row r="980" spans="2:15" s="87" customFormat="1">
      <c r="B980" s="94"/>
      <c r="C980" s="94"/>
      <c r="D980" s="130"/>
      <c r="I980" s="93"/>
      <c r="J980" s="94"/>
      <c r="K980" s="94"/>
      <c r="L980" s="94"/>
      <c r="M980" s="94"/>
      <c r="N980" s="94"/>
      <c r="O980" s="94"/>
    </row>
    <row r="981" spans="2:15" s="87" customFormat="1">
      <c r="B981" s="94"/>
      <c r="C981" s="94"/>
      <c r="D981" s="130"/>
      <c r="I981" s="93"/>
      <c r="J981" s="94"/>
      <c r="K981" s="94"/>
      <c r="L981" s="94"/>
      <c r="M981" s="94"/>
      <c r="N981" s="94"/>
      <c r="O981" s="94"/>
    </row>
    <row r="982" spans="2:15" s="87" customFormat="1">
      <c r="B982" s="94"/>
      <c r="C982" s="94"/>
      <c r="D982" s="130"/>
      <c r="I982" s="93"/>
      <c r="J982" s="94"/>
      <c r="K982" s="94"/>
      <c r="L982" s="94"/>
      <c r="M982" s="94"/>
      <c r="N982" s="94"/>
      <c r="O982" s="94"/>
    </row>
    <row r="983" spans="2:15" s="87" customFormat="1">
      <c r="B983" s="94"/>
      <c r="C983" s="94"/>
      <c r="D983" s="130"/>
      <c r="I983" s="93"/>
      <c r="J983" s="94"/>
      <c r="K983" s="94"/>
      <c r="L983" s="94"/>
      <c r="M983" s="94"/>
      <c r="N983" s="94"/>
      <c r="O983" s="94"/>
    </row>
    <row r="984" spans="2:15" s="87" customFormat="1">
      <c r="B984" s="94"/>
      <c r="C984" s="94"/>
      <c r="D984" s="130"/>
      <c r="I984" s="93"/>
      <c r="J984" s="94"/>
      <c r="K984" s="94"/>
      <c r="L984" s="94"/>
      <c r="M984" s="94"/>
      <c r="N984" s="94"/>
      <c r="O984" s="94"/>
    </row>
    <row r="985" spans="2:15" s="87" customFormat="1">
      <c r="B985" s="94"/>
      <c r="C985" s="94"/>
      <c r="D985" s="130"/>
      <c r="I985" s="93"/>
      <c r="J985" s="94"/>
      <c r="K985" s="94"/>
      <c r="L985" s="94"/>
      <c r="M985" s="94"/>
      <c r="N985" s="94"/>
      <c r="O985" s="94"/>
    </row>
    <row r="986" spans="2:15" s="87" customFormat="1">
      <c r="B986" s="94"/>
      <c r="C986" s="94"/>
      <c r="D986" s="130"/>
      <c r="I986" s="93"/>
      <c r="J986" s="94"/>
      <c r="K986" s="94"/>
      <c r="L986" s="94"/>
      <c r="M986" s="94"/>
      <c r="N986" s="94"/>
      <c r="O986" s="94"/>
    </row>
    <row r="987" spans="2:15" s="87" customFormat="1">
      <c r="B987" s="94"/>
      <c r="C987" s="94"/>
      <c r="D987" s="130"/>
      <c r="I987" s="93"/>
      <c r="J987" s="94"/>
      <c r="K987" s="94"/>
      <c r="L987" s="94"/>
      <c r="M987" s="94"/>
      <c r="N987" s="94"/>
      <c r="O987" s="94"/>
    </row>
    <row r="988" spans="2:15" s="87" customFormat="1">
      <c r="B988" s="94"/>
      <c r="C988" s="94"/>
      <c r="D988" s="130"/>
      <c r="I988" s="93"/>
      <c r="J988" s="94"/>
      <c r="K988" s="94"/>
      <c r="L988" s="94"/>
      <c r="M988" s="94"/>
      <c r="N988" s="94"/>
      <c r="O988" s="94"/>
    </row>
    <row r="989" spans="2:15" s="87" customFormat="1">
      <c r="B989" s="94"/>
      <c r="C989" s="94"/>
      <c r="D989" s="130"/>
      <c r="I989" s="93"/>
      <c r="J989" s="94"/>
      <c r="K989" s="94"/>
      <c r="L989" s="94"/>
      <c r="M989" s="94"/>
      <c r="N989" s="94"/>
      <c r="O989" s="94"/>
    </row>
    <row r="990" spans="2:15" s="87" customFormat="1">
      <c r="B990" s="94"/>
      <c r="C990" s="94"/>
      <c r="D990" s="130"/>
      <c r="I990" s="93"/>
      <c r="J990" s="94"/>
      <c r="K990" s="94"/>
      <c r="L990" s="94"/>
      <c r="M990" s="94"/>
      <c r="N990" s="94"/>
      <c r="O990" s="94"/>
    </row>
    <row r="991" spans="2:15" s="87" customFormat="1">
      <c r="B991" s="94"/>
      <c r="C991" s="94"/>
      <c r="D991" s="130"/>
      <c r="I991" s="93"/>
      <c r="J991" s="94"/>
      <c r="K991" s="94"/>
      <c r="L991" s="94"/>
      <c r="M991" s="94"/>
      <c r="N991" s="94"/>
      <c r="O991" s="94"/>
    </row>
    <row r="992" spans="2:15" s="87" customFormat="1">
      <c r="B992" s="94"/>
      <c r="C992" s="94"/>
      <c r="D992" s="130"/>
      <c r="I992" s="93"/>
      <c r="J992" s="94"/>
      <c r="K992" s="94"/>
      <c r="L992" s="94"/>
      <c r="M992" s="94"/>
      <c r="N992" s="94"/>
      <c r="O992" s="94"/>
    </row>
    <row r="993" spans="2:15" s="87" customFormat="1">
      <c r="B993" s="94"/>
      <c r="C993" s="94"/>
      <c r="D993" s="130"/>
      <c r="I993" s="93"/>
      <c r="J993" s="94"/>
      <c r="K993" s="94"/>
      <c r="L993" s="94"/>
      <c r="M993" s="94"/>
      <c r="N993" s="94"/>
      <c r="O993" s="94"/>
    </row>
    <row r="994" spans="2:15" s="87" customFormat="1">
      <c r="B994" s="94"/>
      <c r="C994" s="94"/>
      <c r="D994" s="130"/>
      <c r="I994" s="93"/>
      <c r="J994" s="94"/>
      <c r="K994" s="94"/>
      <c r="L994" s="94"/>
      <c r="M994" s="94"/>
      <c r="N994" s="94"/>
      <c r="O994" s="94"/>
    </row>
    <row r="995" spans="2:15" s="87" customFormat="1">
      <c r="B995" s="94"/>
      <c r="C995" s="94"/>
      <c r="D995" s="130"/>
      <c r="I995" s="93"/>
      <c r="J995" s="94"/>
      <c r="K995" s="94"/>
      <c r="L995" s="94"/>
      <c r="M995" s="94"/>
      <c r="N995" s="94"/>
      <c r="O995" s="94"/>
    </row>
    <row r="996" spans="2:15" s="87" customFormat="1">
      <c r="B996" s="94"/>
      <c r="C996" s="94"/>
      <c r="D996" s="130"/>
      <c r="I996" s="93"/>
      <c r="J996" s="94"/>
      <c r="K996" s="94"/>
      <c r="L996" s="94"/>
      <c r="M996" s="94"/>
      <c r="N996" s="94"/>
      <c r="O996" s="94"/>
    </row>
    <row r="997" spans="2:15" s="87" customFormat="1">
      <c r="B997" s="94"/>
      <c r="C997" s="94"/>
      <c r="D997" s="130"/>
      <c r="I997" s="93"/>
      <c r="J997" s="94"/>
      <c r="K997" s="94"/>
      <c r="L997" s="94"/>
      <c r="M997" s="94"/>
      <c r="N997" s="94"/>
      <c r="O997" s="94"/>
    </row>
    <row r="998" spans="2:15" s="87" customFormat="1">
      <c r="B998" s="94"/>
      <c r="C998" s="94"/>
      <c r="D998" s="130"/>
      <c r="I998" s="93"/>
      <c r="J998" s="94"/>
      <c r="K998" s="94"/>
      <c r="L998" s="94"/>
      <c r="M998" s="94"/>
      <c r="N998" s="94"/>
      <c r="O998" s="94"/>
    </row>
    <row r="999" spans="2:15" s="87" customFormat="1">
      <c r="B999" s="94"/>
      <c r="C999" s="94"/>
      <c r="D999" s="130"/>
      <c r="I999" s="93"/>
      <c r="J999" s="94"/>
      <c r="K999" s="94"/>
      <c r="L999" s="94"/>
      <c r="M999" s="94"/>
      <c r="N999" s="94"/>
      <c r="O999" s="94"/>
    </row>
    <row r="1000" spans="2:15" s="87" customFormat="1">
      <c r="B1000" s="94"/>
      <c r="C1000" s="94"/>
      <c r="D1000" s="130"/>
      <c r="I1000" s="93"/>
      <c r="J1000" s="94"/>
      <c r="K1000" s="94"/>
      <c r="L1000" s="94"/>
      <c r="M1000" s="94"/>
      <c r="N1000" s="94"/>
      <c r="O1000" s="94"/>
    </row>
    <row r="1001" spans="2:15" s="87" customFormat="1">
      <c r="B1001" s="94"/>
      <c r="C1001" s="94"/>
      <c r="D1001" s="130"/>
      <c r="I1001" s="93"/>
      <c r="J1001" s="94"/>
      <c r="K1001" s="94"/>
      <c r="L1001" s="94"/>
      <c r="M1001" s="94"/>
      <c r="N1001" s="94"/>
      <c r="O1001" s="94"/>
    </row>
    <row r="1002" spans="2:15" s="87" customFormat="1">
      <c r="B1002" s="94"/>
      <c r="C1002" s="94"/>
      <c r="D1002" s="130"/>
      <c r="I1002" s="93"/>
      <c r="J1002" s="94"/>
      <c r="K1002" s="94"/>
      <c r="L1002" s="94"/>
      <c r="M1002" s="94"/>
      <c r="N1002" s="94"/>
      <c r="O1002" s="94"/>
    </row>
    <row r="1003" spans="2:15" s="87" customFormat="1">
      <c r="B1003" s="94"/>
      <c r="C1003" s="94"/>
      <c r="D1003" s="130"/>
      <c r="I1003" s="93"/>
      <c r="J1003" s="94"/>
      <c r="K1003" s="94"/>
      <c r="L1003" s="94"/>
      <c r="M1003" s="94"/>
      <c r="N1003" s="94"/>
      <c r="O1003" s="94"/>
    </row>
    <row r="1004" spans="2:15" s="87" customFormat="1">
      <c r="B1004" s="94"/>
      <c r="C1004" s="94"/>
      <c r="D1004" s="130"/>
      <c r="I1004" s="93"/>
      <c r="J1004" s="94"/>
      <c r="K1004" s="94"/>
      <c r="L1004" s="94"/>
      <c r="M1004" s="94"/>
      <c r="N1004" s="94"/>
      <c r="O1004" s="94"/>
    </row>
    <row r="1005" spans="2:15" s="87" customFormat="1">
      <c r="B1005" s="94"/>
      <c r="C1005" s="94"/>
      <c r="D1005" s="130"/>
      <c r="I1005" s="93"/>
      <c r="J1005" s="94"/>
      <c r="K1005" s="94"/>
      <c r="L1005" s="94"/>
      <c r="M1005" s="94"/>
      <c r="N1005" s="94"/>
      <c r="O1005" s="94"/>
    </row>
    <row r="1006" spans="2:15" s="87" customFormat="1">
      <c r="B1006" s="94"/>
      <c r="C1006" s="94"/>
      <c r="D1006" s="130"/>
      <c r="I1006" s="93"/>
      <c r="J1006" s="94"/>
      <c r="K1006" s="94"/>
      <c r="L1006" s="94"/>
      <c r="M1006" s="94"/>
      <c r="N1006" s="94"/>
      <c r="O1006" s="94"/>
    </row>
    <row r="1007" spans="2:15" s="87" customFormat="1">
      <c r="B1007" s="94"/>
      <c r="C1007" s="94"/>
      <c r="D1007" s="130"/>
      <c r="I1007" s="93"/>
      <c r="J1007" s="94"/>
      <c r="K1007" s="94"/>
      <c r="L1007" s="94"/>
      <c r="M1007" s="94"/>
      <c r="N1007" s="94"/>
      <c r="O1007" s="94"/>
    </row>
    <row r="1008" spans="2:15" s="87" customFormat="1">
      <c r="B1008" s="94"/>
      <c r="C1008" s="94"/>
      <c r="D1008" s="130"/>
      <c r="I1008" s="93"/>
      <c r="J1008" s="94"/>
      <c r="K1008" s="94"/>
      <c r="L1008" s="94"/>
      <c r="M1008" s="94"/>
      <c r="N1008" s="94"/>
      <c r="O1008" s="94"/>
    </row>
    <row r="1009" spans="2:15" s="87" customFormat="1">
      <c r="B1009" s="94"/>
      <c r="C1009" s="94"/>
      <c r="D1009" s="130"/>
      <c r="I1009" s="93"/>
      <c r="J1009" s="94"/>
      <c r="K1009" s="94"/>
      <c r="L1009" s="94"/>
      <c r="M1009" s="94"/>
      <c r="N1009" s="94"/>
      <c r="O1009" s="94"/>
    </row>
    <row r="1010" spans="2:15" s="87" customFormat="1">
      <c r="B1010" s="94"/>
      <c r="C1010" s="94"/>
      <c r="D1010" s="130"/>
      <c r="I1010" s="93"/>
      <c r="J1010" s="94"/>
      <c r="K1010" s="94"/>
      <c r="L1010" s="94"/>
      <c r="M1010" s="94"/>
      <c r="N1010" s="94"/>
      <c r="O1010" s="94"/>
    </row>
    <row r="1011" spans="2:15" s="87" customFormat="1">
      <c r="B1011" s="94"/>
      <c r="C1011" s="94"/>
      <c r="D1011" s="130"/>
      <c r="I1011" s="93"/>
      <c r="J1011" s="94"/>
      <c r="K1011" s="94"/>
      <c r="L1011" s="94"/>
      <c r="M1011" s="94"/>
      <c r="N1011" s="94"/>
      <c r="O1011" s="94"/>
    </row>
    <row r="1012" spans="2:15" s="87" customFormat="1">
      <c r="B1012" s="94"/>
      <c r="C1012" s="94"/>
      <c r="D1012" s="130"/>
      <c r="I1012" s="93"/>
      <c r="J1012" s="94"/>
      <c r="K1012" s="94"/>
      <c r="L1012" s="94"/>
      <c r="M1012" s="94"/>
      <c r="N1012" s="94"/>
      <c r="O1012" s="94"/>
    </row>
    <row r="1013" spans="2:15" s="87" customFormat="1">
      <c r="B1013" s="94"/>
      <c r="C1013" s="94"/>
      <c r="D1013" s="130"/>
      <c r="I1013" s="93"/>
      <c r="J1013" s="94"/>
      <c r="K1013" s="94"/>
      <c r="L1013" s="94"/>
      <c r="M1013" s="94"/>
      <c r="N1013" s="94"/>
      <c r="O1013" s="94"/>
    </row>
    <row r="1014" spans="2:15" s="87" customFormat="1">
      <c r="B1014" s="94"/>
      <c r="C1014" s="94"/>
      <c r="D1014" s="130"/>
      <c r="I1014" s="93"/>
      <c r="J1014" s="94"/>
      <c r="K1014" s="94"/>
      <c r="L1014" s="94"/>
      <c r="M1014" s="94"/>
      <c r="N1014" s="94"/>
      <c r="O1014" s="94"/>
    </row>
    <row r="1015" spans="2:15" s="87" customFormat="1">
      <c r="B1015" s="94"/>
      <c r="C1015" s="94"/>
      <c r="D1015" s="130"/>
      <c r="I1015" s="93"/>
      <c r="J1015" s="94"/>
      <c r="K1015" s="94"/>
      <c r="L1015" s="94"/>
      <c r="M1015" s="94"/>
      <c r="N1015" s="94"/>
      <c r="O1015" s="94"/>
    </row>
    <row r="1016" spans="2:15" s="87" customFormat="1">
      <c r="B1016" s="94"/>
      <c r="C1016" s="94"/>
      <c r="D1016" s="130"/>
      <c r="I1016" s="93"/>
      <c r="J1016" s="94"/>
      <c r="K1016" s="94"/>
      <c r="L1016" s="94"/>
      <c r="M1016" s="94"/>
      <c r="N1016" s="94"/>
      <c r="O1016" s="94"/>
    </row>
    <row r="1017" spans="2:15" s="87" customFormat="1">
      <c r="B1017" s="94"/>
      <c r="C1017" s="94"/>
      <c r="D1017" s="130"/>
      <c r="I1017" s="93"/>
      <c r="J1017" s="94"/>
      <c r="K1017" s="94"/>
      <c r="L1017" s="94"/>
      <c r="M1017" s="94"/>
      <c r="N1017" s="94"/>
      <c r="O1017" s="94"/>
    </row>
    <row r="1018" spans="2:15" s="87" customFormat="1">
      <c r="B1018" s="94"/>
      <c r="C1018" s="94"/>
      <c r="D1018" s="130"/>
      <c r="I1018" s="93"/>
      <c r="J1018" s="94"/>
      <c r="K1018" s="94"/>
      <c r="L1018" s="94"/>
      <c r="M1018" s="94"/>
      <c r="N1018" s="94"/>
      <c r="O1018" s="94"/>
    </row>
    <row r="1019" spans="2:15" s="87" customFormat="1">
      <c r="B1019" s="94"/>
      <c r="C1019" s="94"/>
      <c r="D1019" s="130"/>
      <c r="I1019" s="93"/>
      <c r="J1019" s="94"/>
      <c r="K1019" s="94"/>
      <c r="L1019" s="94"/>
      <c r="M1019" s="94"/>
      <c r="N1019" s="94"/>
      <c r="O1019" s="94"/>
    </row>
    <row r="1020" spans="2:15" s="87" customFormat="1">
      <c r="B1020" s="94"/>
      <c r="C1020" s="94"/>
      <c r="D1020" s="130"/>
      <c r="I1020" s="93"/>
      <c r="J1020" s="94"/>
      <c r="K1020" s="94"/>
      <c r="L1020" s="94"/>
      <c r="M1020" s="94"/>
      <c r="N1020" s="94"/>
      <c r="O1020" s="94"/>
    </row>
    <row r="1021" spans="2:15" s="87" customFormat="1">
      <c r="B1021" s="94"/>
      <c r="C1021" s="94"/>
      <c r="D1021" s="130"/>
      <c r="I1021" s="93"/>
      <c r="J1021" s="94"/>
      <c r="K1021" s="94"/>
      <c r="L1021" s="94"/>
      <c r="M1021" s="94"/>
      <c r="N1021" s="94"/>
      <c r="O1021" s="94"/>
    </row>
    <row r="1022" spans="2:15" s="87" customFormat="1">
      <c r="B1022" s="94"/>
      <c r="C1022" s="94"/>
      <c r="D1022" s="130"/>
      <c r="I1022" s="93"/>
      <c r="J1022" s="94"/>
      <c r="K1022" s="94"/>
      <c r="L1022" s="94"/>
      <c r="M1022" s="94"/>
      <c r="N1022" s="94"/>
      <c r="O1022" s="94"/>
    </row>
    <row r="1023" spans="2:15" s="87" customFormat="1">
      <c r="B1023" s="94"/>
      <c r="C1023" s="94"/>
      <c r="D1023" s="130"/>
      <c r="I1023" s="93"/>
      <c r="J1023" s="94"/>
      <c r="K1023" s="94"/>
      <c r="L1023" s="94"/>
      <c r="M1023" s="94"/>
      <c r="N1023" s="94"/>
      <c r="O1023" s="94"/>
    </row>
    <row r="1024" spans="2:15" s="87" customFormat="1">
      <c r="B1024" s="94"/>
      <c r="C1024" s="94"/>
      <c r="D1024" s="130"/>
      <c r="I1024" s="93"/>
      <c r="J1024" s="94"/>
      <c r="K1024" s="94"/>
      <c r="L1024" s="94"/>
      <c r="M1024" s="94"/>
      <c r="N1024" s="94"/>
      <c r="O1024" s="94"/>
    </row>
    <row r="1025" spans="2:15" s="87" customFormat="1">
      <c r="B1025" s="94"/>
      <c r="C1025" s="94"/>
      <c r="D1025" s="130"/>
      <c r="I1025" s="93"/>
      <c r="J1025" s="94"/>
      <c r="K1025" s="94"/>
      <c r="L1025" s="94"/>
      <c r="M1025" s="94"/>
      <c r="N1025" s="94"/>
      <c r="O1025" s="94"/>
    </row>
    <row r="1026" spans="2:15" s="87" customFormat="1">
      <c r="B1026" s="94"/>
      <c r="C1026" s="94"/>
      <c r="D1026" s="130"/>
      <c r="I1026" s="93"/>
      <c r="J1026" s="94"/>
      <c r="K1026" s="94"/>
      <c r="L1026" s="94"/>
      <c r="M1026" s="94"/>
      <c r="N1026" s="94"/>
      <c r="O1026" s="94"/>
    </row>
    <row r="1027" spans="2:15" s="87" customFormat="1">
      <c r="B1027" s="94"/>
      <c r="C1027" s="94"/>
      <c r="D1027" s="130"/>
      <c r="I1027" s="93"/>
      <c r="J1027" s="94"/>
      <c r="K1027" s="94"/>
      <c r="L1027" s="94"/>
      <c r="M1027" s="94"/>
      <c r="N1027" s="94"/>
      <c r="O1027" s="94"/>
    </row>
    <row r="1028" spans="2:15" s="87" customFormat="1">
      <c r="B1028" s="94"/>
      <c r="C1028" s="94"/>
      <c r="D1028" s="130"/>
      <c r="I1028" s="93"/>
      <c r="J1028" s="94"/>
      <c r="K1028" s="94"/>
      <c r="L1028" s="94"/>
      <c r="M1028" s="94"/>
      <c r="N1028" s="94"/>
      <c r="O1028" s="94"/>
    </row>
    <row r="1029" spans="2:15" s="87" customFormat="1">
      <c r="B1029" s="94"/>
      <c r="C1029" s="94"/>
      <c r="D1029" s="130"/>
      <c r="I1029" s="93"/>
      <c r="J1029" s="94"/>
      <c r="K1029" s="94"/>
      <c r="L1029" s="94"/>
      <c r="M1029" s="94"/>
      <c r="N1029" s="94"/>
      <c r="O1029" s="94"/>
    </row>
    <row r="1030" spans="2:15" s="87" customFormat="1">
      <c r="B1030" s="94"/>
      <c r="C1030" s="94"/>
      <c r="D1030" s="130"/>
      <c r="I1030" s="93"/>
      <c r="J1030" s="94"/>
      <c r="K1030" s="94"/>
      <c r="L1030" s="94"/>
      <c r="M1030" s="94"/>
      <c r="N1030" s="94"/>
      <c r="O1030" s="94"/>
    </row>
    <row r="1031" spans="2:15" s="87" customFormat="1">
      <c r="B1031" s="94"/>
      <c r="C1031" s="94"/>
      <c r="D1031" s="130"/>
      <c r="I1031" s="93"/>
      <c r="J1031" s="94"/>
      <c r="K1031" s="94"/>
      <c r="L1031" s="94"/>
      <c r="M1031" s="94"/>
      <c r="N1031" s="94"/>
      <c r="O1031" s="94"/>
    </row>
    <row r="1032" spans="2:15" s="87" customFormat="1">
      <c r="B1032" s="94"/>
      <c r="C1032" s="94"/>
      <c r="D1032" s="130"/>
      <c r="I1032" s="93"/>
      <c r="J1032" s="94"/>
      <c r="K1032" s="94"/>
      <c r="L1032" s="94"/>
      <c r="M1032" s="94"/>
      <c r="N1032" s="94"/>
      <c r="O1032" s="94"/>
    </row>
    <row r="1033" spans="2:15" s="87" customFormat="1">
      <c r="B1033" s="94"/>
      <c r="C1033" s="94"/>
      <c r="D1033" s="130"/>
      <c r="I1033" s="93"/>
      <c r="J1033" s="94"/>
      <c r="K1033" s="94"/>
      <c r="L1033" s="94"/>
      <c r="M1033" s="94"/>
      <c r="N1033" s="94"/>
      <c r="O1033" s="94"/>
    </row>
    <row r="1034" spans="2:15" s="87" customFormat="1">
      <c r="B1034" s="94"/>
      <c r="C1034" s="94"/>
      <c r="D1034" s="130"/>
      <c r="I1034" s="93"/>
      <c r="J1034" s="94"/>
      <c r="K1034" s="94"/>
      <c r="L1034" s="94"/>
      <c r="M1034" s="94"/>
      <c r="N1034" s="94"/>
      <c r="O1034" s="94"/>
    </row>
    <row r="1035" spans="2:15" s="87" customFormat="1">
      <c r="B1035" s="94"/>
      <c r="C1035" s="94"/>
      <c r="D1035" s="130"/>
      <c r="I1035" s="93"/>
      <c r="J1035" s="94"/>
      <c r="K1035" s="94"/>
      <c r="L1035" s="94"/>
      <c r="M1035" s="94"/>
      <c r="N1035" s="94"/>
      <c r="O1035" s="94"/>
    </row>
    <row r="1036" spans="2:15" s="87" customFormat="1">
      <c r="B1036" s="94"/>
      <c r="C1036" s="94"/>
      <c r="D1036" s="130"/>
      <c r="I1036" s="93"/>
      <c r="J1036" s="94"/>
      <c r="K1036" s="94"/>
      <c r="L1036" s="94"/>
      <c r="M1036" s="94"/>
      <c r="N1036" s="94"/>
      <c r="O1036" s="94"/>
    </row>
    <row r="1037" spans="2:15" s="87" customFormat="1">
      <c r="B1037" s="94"/>
      <c r="C1037" s="94"/>
      <c r="D1037" s="130"/>
      <c r="I1037" s="93"/>
      <c r="J1037" s="94"/>
      <c r="K1037" s="94"/>
      <c r="L1037" s="94"/>
      <c r="M1037" s="94"/>
      <c r="N1037" s="94"/>
      <c r="O1037" s="94"/>
    </row>
    <row r="1038" spans="2:15" s="87" customFormat="1">
      <c r="B1038" s="94"/>
      <c r="C1038" s="94"/>
      <c r="D1038" s="130"/>
      <c r="I1038" s="93"/>
      <c r="J1038" s="94"/>
      <c r="K1038" s="94"/>
      <c r="L1038" s="94"/>
      <c r="M1038" s="94"/>
      <c r="N1038" s="94"/>
      <c r="O1038" s="94"/>
    </row>
    <row r="1039" spans="2:15" s="87" customFormat="1">
      <c r="B1039" s="94"/>
      <c r="C1039" s="94"/>
      <c r="D1039" s="130"/>
      <c r="I1039" s="93"/>
      <c r="J1039" s="94"/>
      <c r="K1039" s="94"/>
      <c r="L1039" s="94"/>
      <c r="M1039" s="94"/>
      <c r="N1039" s="94"/>
      <c r="O1039" s="94"/>
    </row>
    <row r="1040" spans="2:15" s="87" customFormat="1">
      <c r="B1040" s="94"/>
      <c r="C1040" s="94"/>
      <c r="D1040" s="130"/>
      <c r="I1040" s="93"/>
      <c r="J1040" s="94"/>
      <c r="K1040" s="94"/>
      <c r="L1040" s="94"/>
      <c r="M1040" s="94"/>
      <c r="N1040" s="94"/>
      <c r="O1040" s="94"/>
    </row>
    <row r="1041" spans="2:15" s="87" customFormat="1">
      <c r="B1041" s="94"/>
      <c r="C1041" s="94"/>
      <c r="D1041" s="130"/>
      <c r="I1041" s="93"/>
      <c r="J1041" s="94"/>
      <c r="K1041" s="94"/>
      <c r="L1041" s="94"/>
      <c r="M1041" s="94"/>
      <c r="N1041" s="94"/>
      <c r="O1041" s="94"/>
    </row>
    <row r="1042" spans="2:15" s="87" customFormat="1">
      <c r="B1042" s="94"/>
      <c r="C1042" s="94"/>
      <c r="D1042" s="130"/>
      <c r="I1042" s="93"/>
      <c r="J1042" s="94"/>
      <c r="K1042" s="94"/>
      <c r="L1042" s="94"/>
      <c r="M1042" s="94"/>
      <c r="N1042" s="94"/>
      <c r="O1042" s="94"/>
    </row>
    <row r="1043" spans="2:15" s="87" customFormat="1">
      <c r="B1043" s="94"/>
      <c r="C1043" s="94"/>
      <c r="D1043" s="130"/>
      <c r="I1043" s="93"/>
      <c r="J1043" s="94"/>
      <c r="K1043" s="94"/>
      <c r="L1043" s="94"/>
      <c r="M1043" s="94"/>
      <c r="N1043" s="94"/>
      <c r="O1043" s="94"/>
    </row>
    <row r="1044" spans="2:15" s="87" customFormat="1">
      <c r="B1044" s="94"/>
      <c r="C1044" s="94"/>
      <c r="D1044" s="130"/>
      <c r="I1044" s="93"/>
      <c r="J1044" s="94"/>
      <c r="K1044" s="94"/>
      <c r="L1044" s="94"/>
      <c r="M1044" s="94"/>
      <c r="N1044" s="94"/>
      <c r="O1044" s="94"/>
    </row>
    <row r="1045" spans="2:15" s="87" customFormat="1">
      <c r="B1045" s="94"/>
      <c r="C1045" s="94"/>
      <c r="D1045" s="130"/>
      <c r="I1045" s="93"/>
      <c r="J1045" s="94"/>
      <c r="K1045" s="94"/>
      <c r="L1045" s="94"/>
      <c r="M1045" s="94"/>
      <c r="N1045" s="94"/>
      <c r="O1045" s="94"/>
    </row>
    <row r="1046" spans="2:15" s="87" customFormat="1">
      <c r="B1046" s="94"/>
      <c r="C1046" s="94"/>
      <c r="D1046" s="130"/>
      <c r="I1046" s="93"/>
      <c r="J1046" s="94"/>
      <c r="K1046" s="94"/>
      <c r="L1046" s="94"/>
      <c r="M1046" s="94"/>
      <c r="N1046" s="94"/>
      <c r="O1046" s="94"/>
    </row>
    <row r="1047" spans="2:15" s="87" customFormat="1">
      <c r="B1047" s="94"/>
      <c r="C1047" s="94"/>
      <c r="D1047" s="130"/>
      <c r="I1047" s="93"/>
      <c r="J1047" s="94"/>
      <c r="K1047" s="94"/>
      <c r="L1047" s="94"/>
      <c r="M1047" s="94"/>
      <c r="N1047" s="94"/>
      <c r="O1047" s="94"/>
    </row>
    <row r="1048" spans="2:15" s="87" customFormat="1">
      <c r="B1048" s="94"/>
      <c r="C1048" s="94"/>
      <c r="D1048" s="130"/>
      <c r="I1048" s="93"/>
      <c r="J1048" s="94"/>
      <c r="K1048" s="94"/>
      <c r="L1048" s="94"/>
      <c r="M1048" s="94"/>
      <c r="N1048" s="94"/>
      <c r="O1048" s="94"/>
    </row>
    <row r="1049" spans="2:15" s="87" customFormat="1">
      <c r="B1049" s="94"/>
      <c r="C1049" s="94"/>
      <c r="D1049" s="130"/>
      <c r="I1049" s="93"/>
      <c r="J1049" s="94"/>
      <c r="K1049" s="94"/>
      <c r="L1049" s="94"/>
      <c r="M1049" s="94"/>
      <c r="N1049" s="94"/>
      <c r="O1049" s="94"/>
    </row>
    <row r="1050" spans="2:15" s="87" customFormat="1">
      <c r="B1050" s="94"/>
      <c r="C1050" s="94"/>
      <c r="D1050" s="130"/>
      <c r="I1050" s="93"/>
      <c r="J1050" s="94"/>
      <c r="K1050" s="94"/>
      <c r="L1050" s="94"/>
      <c r="M1050" s="94"/>
      <c r="N1050" s="94"/>
      <c r="O1050" s="94"/>
    </row>
  </sheetData>
  <mergeCells count="11">
    <mergeCell ref="E26:F26"/>
    <mergeCell ref="B2:H2"/>
    <mergeCell ref="B3:H3"/>
    <mergeCell ref="B4:H4"/>
    <mergeCell ref="B6:H6"/>
    <mergeCell ref="B8:G9"/>
    <mergeCell ref="E36:F36"/>
    <mergeCell ref="E38:F38"/>
    <mergeCell ref="E28:F28"/>
    <mergeCell ref="E49:F49"/>
    <mergeCell ref="E51:F51"/>
  </mergeCells>
  <pageMargins left="0.511811024" right="0.511811024" top="0.78740157499999996" bottom="0.78740157499999996" header="0.31496062000000002" footer="0.31496062000000002"/>
  <pageSetup paperSize="9" scale="62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22</vt:i4>
      </vt:variant>
      <vt:variant>
        <vt:lpstr>Intervalos nomeados</vt:lpstr>
      </vt:variant>
      <vt:variant>
        <vt:i4>9</vt:i4>
      </vt:variant>
    </vt:vector>
  </HeadingPairs>
  <TitlesOfParts>
    <vt:vector size="31" baseType="lpstr">
      <vt:lpstr>Curva ABC</vt:lpstr>
      <vt:lpstr>Resumo da Ruas</vt:lpstr>
      <vt:lpstr>Planilha Desonerado</vt:lpstr>
      <vt:lpstr>Planilha SEM Desonerado</vt:lpstr>
      <vt:lpstr>CRONOGRAMA</vt:lpstr>
      <vt:lpstr>Memoria calculo </vt:lpstr>
      <vt:lpstr>COM. MOB.</vt:lpstr>
      <vt:lpstr>COM. DES.</vt:lpstr>
      <vt:lpstr>COMPOSIÇÕES DESONERAÇÃO</vt:lpstr>
      <vt:lpstr>COMPOSIÇÕES SEM DESONERAÇÃO</vt:lpstr>
      <vt:lpstr>QCI</vt:lpstr>
      <vt:lpstr>Cubação Rua Frei Damião</vt:lpstr>
      <vt:lpstr>Rua Ana Francisca (trecho 01)</vt:lpstr>
      <vt:lpstr>Rua Ana Francisca (trecho 02)</vt:lpstr>
      <vt:lpstr>Cubação Rua Anacleto Rodrigo</vt:lpstr>
      <vt:lpstr>Rua Getuliano Dias (trecho 01)</vt:lpstr>
      <vt:lpstr>Rua Getuliano Dias (trecho 02)</vt:lpstr>
      <vt:lpstr>Cubação Rua José Caetano Filho</vt:lpstr>
      <vt:lpstr>Cubação Rua Vanderly Vaufrindo </vt:lpstr>
      <vt:lpstr>Rua Antonio Juvino da Silva </vt:lpstr>
      <vt:lpstr>Calculo desoneração</vt:lpstr>
      <vt:lpstr>Orse</vt:lpstr>
      <vt:lpstr>'COMPOSIÇÕES DESONERAÇÃO'!Area_de_impressao</vt:lpstr>
      <vt:lpstr>'COMPOSIÇÕES SEM DESONERAÇÃO'!Area_de_impressao</vt:lpstr>
      <vt:lpstr>CRONOGRAMA!Area_de_impressao</vt:lpstr>
      <vt:lpstr>'Curva ABC'!Area_de_impressao</vt:lpstr>
      <vt:lpstr>'Memoria calculo '!Area_de_impressao</vt:lpstr>
      <vt:lpstr>'Planilha Desonerado'!Area_de_impressao</vt:lpstr>
      <vt:lpstr>'Planilha SEM Desonerado'!Area_de_impressao</vt:lpstr>
      <vt:lpstr>QCI!Area_de_impressao</vt:lpstr>
      <vt:lpstr>'Resumo da Ruas'!Area_de_impressao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Ediel Filho</dc:creator>
  <cp:lastModifiedBy>Thiago Henrique Tavares L da Silva</cp:lastModifiedBy>
  <cp:lastPrinted>2019-09-18T20:34:21Z</cp:lastPrinted>
  <dcterms:created xsi:type="dcterms:W3CDTF">2014-09-02T00:13:19Z</dcterms:created>
  <dcterms:modified xsi:type="dcterms:W3CDTF">2019-09-18T20:34:27Z</dcterms:modified>
</cp:coreProperties>
</file>